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Diem\Desktop\Quest-Tec C-C\"/>
    </mc:Choice>
  </mc:AlternateContent>
  <xr:revisionPtr revIDLastSave="0" documentId="13_ncr:1_{2971CE10-2A86-41F7-A0A4-FD0B34271B4E}" xr6:coauthVersionLast="44" xr6:coauthVersionMax="45" xr10:uidLastSave="{00000000-0000-0000-0000-000000000000}"/>
  <bookViews>
    <workbookView xWindow="-120" yWindow="-120" windowWidth="20730" windowHeight="11160" firstSheet="1" activeTab="1" xr2:uid="{00000000-000D-0000-FFFF-FFFF00000000}"/>
  </bookViews>
  <sheets>
    <sheet name="DTB" sheetId="7" state="veryHidden" r:id="rId1"/>
    <sheet name="QTS C-C" sheetId="4" r:id="rId2"/>
    <sheet name="Instructions" sheetId="8" r:id="rId3"/>
  </sheets>
  <definedNames>
    <definedName name="C_C_2">'QTS C-C'!$C$24</definedName>
    <definedName name="GAGE_CONN_1">'QTS C-C'!$C$14</definedName>
    <definedName name="GAGE_CONN_2">'QTS C-C'!$C$29</definedName>
    <definedName name="GAGE_CONN_LOC_1">'QTS C-C'!$C$12</definedName>
    <definedName name="GAGE_CONN_LOC_2">'QTS C-C'!$C$27</definedName>
    <definedName name="GAGE_SIZE_1">'QTS C-C'!$C$9</definedName>
    <definedName name="GAGE_SIZE_2">'QTS C-C'!$C$30</definedName>
    <definedName name="GLASS_TYPE_1">'QTS C-C'!$C$10</definedName>
    <definedName name="GLASS_TYPE_2">'QTS C-C'!$C$25</definedName>
    <definedName name="Offset_Inside_1">DTB!$E$76</definedName>
    <definedName name="Offset_Inside_2">DTB!$F$86</definedName>
    <definedName name="Offset_Outside_1">DTB!$E$77</definedName>
    <definedName name="Offset_Outside_2">DTB!$F$87</definedName>
    <definedName name="PRESSURE_1">'QTS C-C'!$C$11</definedName>
    <definedName name="PRESSURE_2">'QTS C-C'!$C$26</definedName>
    <definedName name="VALVE_1">'QTS C-C'!$C$13</definedName>
    <definedName name="VALVE_2">'QTS C-C'!$C$28</definedName>
    <definedName name="VIS_LOOKUP">DTB!$B$15:$C$48</definedName>
    <definedName name="VISIBLE_1">'QTS C-C'!$C$16</definedName>
    <definedName name="VISIBLE_2">'QTS C-C'!$C$31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77" i="7" l="1"/>
  <c r="I86" i="7"/>
  <c r="H93" i="7"/>
  <c r="C15" i="4"/>
  <c r="D86" i="7" l="1"/>
  <c r="C86" i="7" s="1"/>
  <c r="D85" i="7"/>
  <c r="D87" i="7" l="1"/>
  <c r="C87" i="7" s="1"/>
  <c r="C78" i="7"/>
  <c r="C85" i="7"/>
  <c r="X111" i="7" l="1"/>
  <c r="X112" i="7"/>
  <c r="X113" i="7"/>
  <c r="X114" i="7"/>
  <c r="X115" i="7"/>
  <c r="X116" i="7"/>
  <c r="X117" i="7"/>
  <c r="X118" i="7"/>
  <c r="X119" i="7"/>
  <c r="X120" i="7"/>
  <c r="X121" i="7"/>
  <c r="X122" i="7"/>
  <c r="X123" i="7"/>
  <c r="X124" i="7"/>
  <c r="X125" i="7"/>
  <c r="X126" i="7"/>
  <c r="E99" i="7" s="1"/>
  <c r="X127" i="7"/>
  <c r="X128" i="7"/>
  <c r="X129" i="7"/>
  <c r="X130" i="7"/>
  <c r="X131" i="7"/>
  <c r="X132" i="7"/>
  <c r="X133" i="7"/>
  <c r="X134" i="7"/>
  <c r="X135" i="7"/>
  <c r="X136" i="7"/>
  <c r="X137" i="7"/>
  <c r="X138" i="7"/>
  <c r="X139" i="7"/>
  <c r="X140" i="7"/>
  <c r="X141" i="7"/>
  <c r="X142" i="7"/>
  <c r="X143" i="7"/>
  <c r="X110" i="7"/>
  <c r="V111" i="7"/>
  <c r="V112" i="7"/>
  <c r="V113" i="7"/>
  <c r="V114" i="7"/>
  <c r="V115" i="7"/>
  <c r="V116" i="7"/>
  <c r="V117" i="7"/>
  <c r="V118" i="7"/>
  <c r="V119" i="7"/>
  <c r="V120" i="7"/>
  <c r="V121" i="7"/>
  <c r="V122" i="7"/>
  <c r="V123" i="7"/>
  <c r="V124" i="7"/>
  <c r="V125" i="7"/>
  <c r="V126" i="7"/>
  <c r="V127" i="7"/>
  <c r="V128" i="7"/>
  <c r="V129" i="7"/>
  <c r="V130" i="7"/>
  <c r="V131" i="7"/>
  <c r="V132" i="7"/>
  <c r="V133" i="7"/>
  <c r="V134" i="7"/>
  <c r="V135" i="7"/>
  <c r="V136" i="7"/>
  <c r="V137" i="7"/>
  <c r="V138" i="7"/>
  <c r="V139" i="7"/>
  <c r="V140" i="7"/>
  <c r="V141" i="7"/>
  <c r="V142" i="7"/>
  <c r="V143" i="7"/>
  <c r="V110" i="7"/>
  <c r="T111" i="7"/>
  <c r="T112" i="7"/>
  <c r="T113" i="7"/>
  <c r="T114" i="7"/>
  <c r="T115" i="7"/>
  <c r="T116" i="7"/>
  <c r="T117" i="7"/>
  <c r="T118" i="7"/>
  <c r="T119" i="7"/>
  <c r="T120" i="7"/>
  <c r="T121" i="7"/>
  <c r="T122" i="7"/>
  <c r="T123" i="7"/>
  <c r="T124" i="7"/>
  <c r="T125" i="7"/>
  <c r="T126" i="7"/>
  <c r="E95" i="7" s="1"/>
  <c r="T127" i="7"/>
  <c r="T128" i="7"/>
  <c r="T129" i="7"/>
  <c r="T130" i="7"/>
  <c r="T131" i="7"/>
  <c r="T132" i="7"/>
  <c r="T133" i="7"/>
  <c r="T134" i="7"/>
  <c r="T135" i="7"/>
  <c r="T136" i="7"/>
  <c r="T137" i="7"/>
  <c r="T138" i="7"/>
  <c r="T139" i="7"/>
  <c r="T140" i="7"/>
  <c r="T141" i="7"/>
  <c r="T142" i="7"/>
  <c r="T143" i="7"/>
  <c r="T110" i="7"/>
  <c r="R111" i="7"/>
  <c r="R112" i="7"/>
  <c r="R113" i="7"/>
  <c r="R114" i="7"/>
  <c r="R115" i="7"/>
  <c r="R116" i="7"/>
  <c r="R117" i="7"/>
  <c r="R118" i="7"/>
  <c r="R119" i="7"/>
  <c r="R120" i="7"/>
  <c r="R121" i="7"/>
  <c r="R122" i="7"/>
  <c r="R123" i="7"/>
  <c r="R124" i="7"/>
  <c r="R125" i="7"/>
  <c r="R126" i="7"/>
  <c r="R127" i="7"/>
  <c r="R128" i="7"/>
  <c r="R129" i="7"/>
  <c r="R130" i="7"/>
  <c r="R131" i="7"/>
  <c r="R132" i="7"/>
  <c r="R133" i="7"/>
  <c r="R134" i="7"/>
  <c r="R135" i="7"/>
  <c r="R136" i="7"/>
  <c r="R137" i="7"/>
  <c r="R138" i="7"/>
  <c r="R139" i="7"/>
  <c r="R140" i="7"/>
  <c r="R141" i="7"/>
  <c r="R142" i="7"/>
  <c r="R143" i="7"/>
  <c r="R110" i="7"/>
  <c r="H111" i="7"/>
  <c r="H112" i="7"/>
  <c r="H113" i="7"/>
  <c r="H114" i="7"/>
  <c r="H115" i="7"/>
  <c r="H116" i="7"/>
  <c r="H117" i="7"/>
  <c r="H118" i="7"/>
  <c r="H119" i="7"/>
  <c r="H120" i="7"/>
  <c r="H121" i="7"/>
  <c r="H122" i="7"/>
  <c r="H123" i="7"/>
  <c r="H124" i="7"/>
  <c r="H125" i="7"/>
  <c r="H126" i="7"/>
  <c r="E97" i="7" s="1"/>
  <c r="H127" i="7"/>
  <c r="H128" i="7"/>
  <c r="H129" i="7"/>
  <c r="H130" i="7"/>
  <c r="H131" i="7"/>
  <c r="H132" i="7"/>
  <c r="H133" i="7"/>
  <c r="H134" i="7"/>
  <c r="H135" i="7"/>
  <c r="H136" i="7"/>
  <c r="H137" i="7"/>
  <c r="H138" i="7"/>
  <c r="H139" i="7"/>
  <c r="H140" i="7"/>
  <c r="H141" i="7"/>
  <c r="H142" i="7"/>
  <c r="H143" i="7"/>
  <c r="H110" i="7"/>
  <c r="F111" i="7"/>
  <c r="F112" i="7"/>
  <c r="F113" i="7"/>
  <c r="F114" i="7"/>
  <c r="F115" i="7"/>
  <c r="F116" i="7"/>
  <c r="F117" i="7"/>
  <c r="F118" i="7"/>
  <c r="F119" i="7"/>
  <c r="F120" i="7"/>
  <c r="F121" i="7"/>
  <c r="F122" i="7"/>
  <c r="F123" i="7"/>
  <c r="F124" i="7"/>
  <c r="F125" i="7"/>
  <c r="F126" i="7"/>
  <c r="F127" i="7"/>
  <c r="F128" i="7"/>
  <c r="F129" i="7"/>
  <c r="F130" i="7"/>
  <c r="F131" i="7"/>
  <c r="F132" i="7"/>
  <c r="F133" i="7"/>
  <c r="F134" i="7"/>
  <c r="F135" i="7"/>
  <c r="F136" i="7"/>
  <c r="F137" i="7"/>
  <c r="F138" i="7"/>
  <c r="F139" i="7"/>
  <c r="F140" i="7"/>
  <c r="F141" i="7"/>
  <c r="F142" i="7"/>
  <c r="F143" i="7"/>
  <c r="F110" i="7"/>
  <c r="D111" i="7"/>
  <c r="D112" i="7"/>
  <c r="D113" i="7"/>
  <c r="D114" i="7"/>
  <c r="D115" i="7"/>
  <c r="D116" i="7"/>
  <c r="D117" i="7"/>
  <c r="D118" i="7"/>
  <c r="D119" i="7"/>
  <c r="D120" i="7"/>
  <c r="D121" i="7"/>
  <c r="D122" i="7"/>
  <c r="D123" i="7"/>
  <c r="D124" i="7"/>
  <c r="D125" i="7"/>
  <c r="D126" i="7"/>
  <c r="E93" i="7" s="1"/>
  <c r="D127" i="7"/>
  <c r="D128" i="7"/>
  <c r="D129" i="7"/>
  <c r="D130" i="7"/>
  <c r="D131" i="7"/>
  <c r="D132" i="7"/>
  <c r="D133" i="7"/>
  <c r="D134" i="7"/>
  <c r="D135" i="7"/>
  <c r="D136" i="7"/>
  <c r="D137" i="7"/>
  <c r="D138" i="7"/>
  <c r="D139" i="7"/>
  <c r="D140" i="7"/>
  <c r="D141" i="7"/>
  <c r="D142" i="7"/>
  <c r="D143" i="7"/>
  <c r="D110" i="7"/>
  <c r="B110" i="7"/>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D97" i="7" l="1"/>
  <c r="C97" i="7" s="1"/>
  <c r="D95" i="7"/>
  <c r="C95" i="7" s="1"/>
  <c r="D99" i="7"/>
  <c r="C99" i="7" s="1"/>
  <c r="C84" i="7" s="1"/>
  <c r="C30" i="4" s="1"/>
  <c r="C35" i="4" s="1"/>
  <c r="D93" i="7"/>
  <c r="C93" i="7" s="1"/>
  <c r="D48" i="7"/>
  <c r="D47" i="7"/>
  <c r="D46" i="7"/>
  <c r="D45" i="7"/>
  <c r="D44" i="7"/>
  <c r="D43" i="7"/>
  <c r="D42" i="7"/>
  <c r="D41" i="7"/>
  <c r="D40" i="7"/>
  <c r="D39" i="7"/>
  <c r="D38" i="7"/>
  <c r="D37" i="7"/>
  <c r="D36" i="7"/>
  <c r="D35" i="7"/>
  <c r="D34" i="7"/>
  <c r="D33" i="7"/>
  <c r="D32" i="7"/>
  <c r="D31" i="7"/>
  <c r="C63" i="7" s="1"/>
  <c r="D30" i="7"/>
  <c r="D29" i="7"/>
  <c r="D28" i="7"/>
  <c r="D27" i="7"/>
  <c r="D26" i="7"/>
  <c r="D25" i="7"/>
  <c r="D24" i="7"/>
  <c r="D23" i="7"/>
  <c r="D22" i="7"/>
  <c r="D21" i="7"/>
  <c r="D20" i="7"/>
  <c r="D19" i="7"/>
  <c r="D18" i="7"/>
  <c r="D17" i="7"/>
  <c r="D16" i="7"/>
  <c r="D15" i="7"/>
  <c r="C31" i="4" l="1"/>
  <c r="Y7" i="7"/>
  <c r="C16" i="4" l="1"/>
  <c r="C81" i="7"/>
  <c r="C6" i="4" s="1"/>
  <c r="C80" i="7"/>
  <c r="C77" i="7" l="1"/>
  <c r="C76" i="7"/>
  <c r="G77" i="7"/>
  <c r="C17" i="4"/>
  <c r="G8" i="7"/>
  <c r="F8" i="7"/>
  <c r="E8" i="7"/>
  <c r="U19" i="7" s="1"/>
  <c r="D8"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15" i="7"/>
  <c r="G7" i="7"/>
  <c r="F7" i="7"/>
  <c r="E7" i="7"/>
  <c r="D7" i="7"/>
  <c r="G5" i="7"/>
  <c r="F5" i="7"/>
  <c r="E5" i="7"/>
  <c r="D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15" i="7"/>
  <c r="N113" i="7" l="1"/>
  <c r="N117" i="7"/>
  <c r="N121" i="7"/>
  <c r="N125" i="7"/>
  <c r="N129" i="7"/>
  <c r="N133" i="7"/>
  <c r="N137" i="7"/>
  <c r="N141" i="7"/>
  <c r="N114" i="7"/>
  <c r="N118" i="7"/>
  <c r="N122" i="7"/>
  <c r="N126" i="7"/>
  <c r="D98" i="7" s="1"/>
  <c r="C98" i="7" s="1"/>
  <c r="N130" i="7"/>
  <c r="N134" i="7"/>
  <c r="N138" i="7"/>
  <c r="N142" i="7"/>
  <c r="N111" i="7"/>
  <c r="N115" i="7"/>
  <c r="N119" i="7"/>
  <c r="N123" i="7"/>
  <c r="N127" i="7"/>
  <c r="N131" i="7"/>
  <c r="N135" i="7"/>
  <c r="N139" i="7"/>
  <c r="N143" i="7"/>
  <c r="N112" i="7"/>
  <c r="N116" i="7"/>
  <c r="N120" i="7"/>
  <c r="N124" i="7"/>
  <c r="N128" i="7"/>
  <c r="N132" i="7"/>
  <c r="N136" i="7"/>
  <c r="N140" i="7"/>
  <c r="N110" i="7"/>
  <c r="AD111" i="7"/>
  <c r="AD115" i="7"/>
  <c r="AD119" i="7"/>
  <c r="AD123" i="7"/>
  <c r="AD127" i="7"/>
  <c r="AD131" i="7"/>
  <c r="AD112" i="7"/>
  <c r="AD116" i="7"/>
  <c r="AD120" i="7"/>
  <c r="AD124" i="7"/>
  <c r="AD128" i="7"/>
  <c r="AD132" i="7"/>
  <c r="AD117" i="7"/>
  <c r="AD125" i="7"/>
  <c r="AD133" i="7"/>
  <c r="AD137" i="7"/>
  <c r="AD141" i="7"/>
  <c r="AD118" i="7"/>
  <c r="AD126" i="7"/>
  <c r="AD134" i="7"/>
  <c r="AD138" i="7"/>
  <c r="AD142" i="7"/>
  <c r="AD113" i="7"/>
  <c r="AD121" i="7"/>
  <c r="AD129" i="7"/>
  <c r="AD135" i="7"/>
  <c r="AD139" i="7"/>
  <c r="AD143" i="7"/>
  <c r="AD114" i="7"/>
  <c r="AD122" i="7"/>
  <c r="AD130" i="7"/>
  <c r="AD136" i="7"/>
  <c r="AD140" i="7"/>
  <c r="AD110" i="7"/>
  <c r="F152" i="7"/>
  <c r="F156" i="7"/>
  <c r="F160" i="7"/>
  <c r="F164" i="7"/>
  <c r="F153" i="7"/>
  <c r="F157" i="7"/>
  <c r="F161" i="7"/>
  <c r="F165" i="7"/>
  <c r="D103" i="7" s="1"/>
  <c r="C103" i="7" s="1"/>
  <c r="F169" i="7"/>
  <c r="F173" i="7"/>
  <c r="F177" i="7"/>
  <c r="F181" i="7"/>
  <c r="F150" i="7"/>
  <c r="F154" i="7"/>
  <c r="F158" i="7"/>
  <c r="F162" i="7"/>
  <c r="F166" i="7"/>
  <c r="F170" i="7"/>
  <c r="F174" i="7"/>
  <c r="F178" i="7"/>
  <c r="F182" i="7"/>
  <c r="F159" i="7"/>
  <c r="F171" i="7"/>
  <c r="F179" i="7"/>
  <c r="F163" i="7"/>
  <c r="F172" i="7"/>
  <c r="F180" i="7"/>
  <c r="F151" i="7"/>
  <c r="F167" i="7"/>
  <c r="F175" i="7"/>
  <c r="F149" i="7"/>
  <c r="F155" i="7"/>
  <c r="F168" i="7"/>
  <c r="F176" i="7"/>
  <c r="L111" i="7"/>
  <c r="L115" i="7"/>
  <c r="L119" i="7"/>
  <c r="L123" i="7"/>
  <c r="L127" i="7"/>
  <c r="L131" i="7"/>
  <c r="L135" i="7"/>
  <c r="L139" i="7"/>
  <c r="L143" i="7"/>
  <c r="L112" i="7"/>
  <c r="L116" i="7"/>
  <c r="L120" i="7"/>
  <c r="L124" i="7"/>
  <c r="L128" i="7"/>
  <c r="L132" i="7"/>
  <c r="L136" i="7"/>
  <c r="L140" i="7"/>
  <c r="L110" i="7"/>
  <c r="L113" i="7"/>
  <c r="L117" i="7"/>
  <c r="L121" i="7"/>
  <c r="L125" i="7"/>
  <c r="L129" i="7"/>
  <c r="L133" i="7"/>
  <c r="L137" i="7"/>
  <c r="L141" i="7"/>
  <c r="L114" i="7"/>
  <c r="L118" i="7"/>
  <c r="L122" i="7"/>
  <c r="L126" i="7"/>
  <c r="E94" i="7" s="1"/>
  <c r="L130" i="7"/>
  <c r="L134" i="7"/>
  <c r="L138" i="7"/>
  <c r="L142" i="7"/>
  <c r="P111" i="7"/>
  <c r="P115" i="7"/>
  <c r="P119" i="7"/>
  <c r="P123" i="7"/>
  <c r="P127" i="7"/>
  <c r="P131" i="7"/>
  <c r="P135" i="7"/>
  <c r="P139" i="7"/>
  <c r="P143" i="7"/>
  <c r="P112" i="7"/>
  <c r="P116" i="7"/>
  <c r="P120" i="7"/>
  <c r="P124" i="7"/>
  <c r="P128" i="7"/>
  <c r="P132" i="7"/>
  <c r="P136" i="7"/>
  <c r="P140" i="7"/>
  <c r="P110" i="7"/>
  <c r="P113" i="7"/>
  <c r="P117" i="7"/>
  <c r="P121" i="7"/>
  <c r="P125" i="7"/>
  <c r="P129" i="7"/>
  <c r="P133" i="7"/>
  <c r="P137" i="7"/>
  <c r="P141" i="7"/>
  <c r="P114" i="7"/>
  <c r="P118" i="7"/>
  <c r="P122" i="7"/>
  <c r="P126" i="7"/>
  <c r="P130" i="7"/>
  <c r="P134" i="7"/>
  <c r="P138" i="7"/>
  <c r="P142" i="7"/>
  <c r="W19" i="7"/>
  <c r="H150" i="7"/>
  <c r="H154" i="7"/>
  <c r="H158" i="7"/>
  <c r="H162" i="7"/>
  <c r="H166" i="7"/>
  <c r="H170" i="7"/>
  <c r="H174" i="7"/>
  <c r="H178" i="7"/>
  <c r="H182" i="7"/>
  <c r="H151" i="7"/>
  <c r="H155" i="7"/>
  <c r="H159" i="7"/>
  <c r="H163" i="7"/>
  <c r="H167" i="7"/>
  <c r="H171" i="7"/>
  <c r="H175" i="7"/>
  <c r="H179" i="7"/>
  <c r="H149" i="7"/>
  <c r="H152" i="7"/>
  <c r="H156" i="7"/>
  <c r="H160" i="7"/>
  <c r="H164" i="7"/>
  <c r="H168" i="7"/>
  <c r="H172" i="7"/>
  <c r="H176" i="7"/>
  <c r="H180" i="7"/>
  <c r="H153" i="7"/>
  <c r="H157" i="7"/>
  <c r="H161" i="7"/>
  <c r="H165" i="7"/>
  <c r="H169" i="7"/>
  <c r="H173" i="7"/>
  <c r="H177" i="7"/>
  <c r="H181" i="7"/>
  <c r="AB111" i="7"/>
  <c r="AB115" i="7"/>
  <c r="AB119" i="7"/>
  <c r="AB123" i="7"/>
  <c r="AB127" i="7"/>
  <c r="AB131" i="7"/>
  <c r="AB135" i="7"/>
  <c r="AB139" i="7"/>
  <c r="AB143" i="7"/>
  <c r="AB112" i="7"/>
  <c r="AB116" i="7"/>
  <c r="AB120" i="7"/>
  <c r="AB124" i="7"/>
  <c r="AB128" i="7"/>
  <c r="AB132" i="7"/>
  <c r="AB136" i="7"/>
  <c r="AB140" i="7"/>
  <c r="AB110" i="7"/>
  <c r="AB113" i="7"/>
  <c r="AB117" i="7"/>
  <c r="AB121" i="7"/>
  <c r="AB125" i="7"/>
  <c r="AB129" i="7"/>
  <c r="AB133" i="7"/>
  <c r="AB137" i="7"/>
  <c r="AB141" i="7"/>
  <c r="AB114" i="7"/>
  <c r="AB118" i="7"/>
  <c r="AB122" i="7"/>
  <c r="AB126" i="7"/>
  <c r="AB130" i="7"/>
  <c r="AB134" i="7"/>
  <c r="AB138" i="7"/>
  <c r="AB142" i="7"/>
  <c r="U41" i="7"/>
  <c r="D152" i="7"/>
  <c r="D156" i="7"/>
  <c r="D160" i="7"/>
  <c r="D164" i="7"/>
  <c r="D168" i="7"/>
  <c r="D172" i="7"/>
  <c r="D176" i="7"/>
  <c r="D180" i="7"/>
  <c r="D150" i="7"/>
  <c r="D153" i="7"/>
  <c r="D157" i="7"/>
  <c r="D161" i="7"/>
  <c r="D165" i="7"/>
  <c r="E101" i="7" s="1"/>
  <c r="D169" i="7"/>
  <c r="D173" i="7"/>
  <c r="D177" i="7"/>
  <c r="D181" i="7"/>
  <c r="D154" i="7"/>
  <c r="D162" i="7"/>
  <c r="D170" i="7"/>
  <c r="D178" i="7"/>
  <c r="D155" i="7"/>
  <c r="D163" i="7"/>
  <c r="D171" i="7"/>
  <c r="D179" i="7"/>
  <c r="D158" i="7"/>
  <c r="D166" i="7"/>
  <c r="D174" i="7"/>
  <c r="D182" i="7"/>
  <c r="D151" i="7"/>
  <c r="D159" i="7"/>
  <c r="D167" i="7"/>
  <c r="D175" i="7"/>
  <c r="D149" i="7"/>
  <c r="AF113" i="7"/>
  <c r="AF117" i="7"/>
  <c r="AF121" i="7"/>
  <c r="AF125" i="7"/>
  <c r="AF129" i="7"/>
  <c r="AF133" i="7"/>
  <c r="AF137" i="7"/>
  <c r="AF141" i="7"/>
  <c r="AF114" i="7"/>
  <c r="AF118" i="7"/>
  <c r="AF122" i="7"/>
  <c r="AF126" i="7"/>
  <c r="AF130" i="7"/>
  <c r="AF134" i="7"/>
  <c r="AF138" i="7"/>
  <c r="AF142" i="7"/>
  <c r="AF111" i="7"/>
  <c r="AF119" i="7"/>
  <c r="AF127" i="7"/>
  <c r="AF135" i="7"/>
  <c r="AF143" i="7"/>
  <c r="AF112" i="7"/>
  <c r="AF120" i="7"/>
  <c r="AF128" i="7"/>
  <c r="AF136" i="7"/>
  <c r="AF110" i="7"/>
  <c r="AF115" i="7"/>
  <c r="AF123" i="7"/>
  <c r="AF131" i="7"/>
  <c r="AF139" i="7"/>
  <c r="AF116" i="7"/>
  <c r="AF124" i="7"/>
  <c r="AF132" i="7"/>
  <c r="AF140" i="7"/>
  <c r="J113" i="7"/>
  <c r="J117" i="7"/>
  <c r="J121" i="7"/>
  <c r="J125" i="7"/>
  <c r="J129" i="7"/>
  <c r="J133" i="7"/>
  <c r="J137" i="7"/>
  <c r="J141" i="7"/>
  <c r="J114" i="7"/>
  <c r="J118" i="7"/>
  <c r="J122" i="7"/>
  <c r="J126" i="7"/>
  <c r="J130" i="7"/>
  <c r="J134" i="7"/>
  <c r="J138" i="7"/>
  <c r="J142" i="7"/>
  <c r="J111" i="7"/>
  <c r="J115" i="7"/>
  <c r="J119" i="7"/>
  <c r="J123" i="7"/>
  <c r="J127" i="7"/>
  <c r="J131" i="7"/>
  <c r="J135" i="7"/>
  <c r="J139" i="7"/>
  <c r="J143" i="7"/>
  <c r="J112" i="7"/>
  <c r="J116" i="7"/>
  <c r="J120" i="7"/>
  <c r="J124" i="7"/>
  <c r="J128" i="7"/>
  <c r="J132" i="7"/>
  <c r="J136" i="7"/>
  <c r="J140" i="7"/>
  <c r="J110" i="7"/>
  <c r="Z113" i="7"/>
  <c r="Z117" i="7"/>
  <c r="Z121" i="7"/>
  <c r="Z125" i="7"/>
  <c r="Z129" i="7"/>
  <c r="Z133" i="7"/>
  <c r="Z137" i="7"/>
  <c r="Z141" i="7"/>
  <c r="Z114" i="7"/>
  <c r="Z118" i="7"/>
  <c r="Z122" i="7"/>
  <c r="Z126" i="7"/>
  <c r="Z130" i="7"/>
  <c r="Z134" i="7"/>
  <c r="Z138" i="7"/>
  <c r="Z142" i="7"/>
  <c r="Z111" i="7"/>
  <c r="Z115" i="7"/>
  <c r="Z119" i="7"/>
  <c r="Z123" i="7"/>
  <c r="Z127" i="7"/>
  <c r="Z131" i="7"/>
  <c r="Z135" i="7"/>
  <c r="Z139" i="7"/>
  <c r="Z143" i="7"/>
  <c r="Z112" i="7"/>
  <c r="Z116" i="7"/>
  <c r="Z120" i="7"/>
  <c r="Z124" i="7"/>
  <c r="Z128" i="7"/>
  <c r="Z132" i="7"/>
  <c r="Z136" i="7"/>
  <c r="Z140" i="7"/>
  <c r="Z110" i="7"/>
  <c r="T31" i="7"/>
  <c r="B150" i="7"/>
  <c r="B154" i="7"/>
  <c r="B158" i="7"/>
  <c r="B162" i="7"/>
  <c r="B166" i="7"/>
  <c r="B170" i="7"/>
  <c r="B174" i="7"/>
  <c r="B178" i="7"/>
  <c r="B182" i="7"/>
  <c r="B151" i="7"/>
  <c r="B155" i="7"/>
  <c r="B159" i="7"/>
  <c r="B163" i="7"/>
  <c r="B167" i="7"/>
  <c r="B171" i="7"/>
  <c r="B175" i="7"/>
  <c r="B179" i="7"/>
  <c r="B149" i="7"/>
  <c r="B152" i="7"/>
  <c r="B160" i="7"/>
  <c r="B168" i="7"/>
  <c r="B176" i="7"/>
  <c r="B153" i="7"/>
  <c r="B161" i="7"/>
  <c r="B169" i="7"/>
  <c r="B177" i="7"/>
  <c r="B156" i="7"/>
  <c r="B164" i="7"/>
  <c r="B172" i="7"/>
  <c r="B180" i="7"/>
  <c r="B157" i="7"/>
  <c r="B165" i="7"/>
  <c r="D101" i="7" s="1"/>
  <c r="C101" i="7" s="1"/>
  <c r="B173" i="7"/>
  <c r="B181" i="7"/>
  <c r="U35" i="7"/>
  <c r="T33" i="7"/>
  <c r="W41" i="7"/>
  <c r="C69" i="7"/>
  <c r="K24" i="7"/>
  <c r="V19" i="7"/>
  <c r="H17" i="7"/>
  <c r="S33" i="7"/>
  <c r="W16" i="7"/>
  <c r="W35" i="7"/>
  <c r="T25" i="7"/>
  <c r="T44" i="7"/>
  <c r="T23" i="7"/>
  <c r="W30" i="7"/>
  <c r="C65" i="7"/>
  <c r="R17" i="7"/>
  <c r="K28" i="7"/>
  <c r="P19" i="7"/>
  <c r="J42" i="7"/>
  <c r="Q17" i="7"/>
  <c r="U18" i="7"/>
  <c r="T41" i="7"/>
  <c r="T20" i="7"/>
  <c r="W46" i="7"/>
  <c r="W25" i="7"/>
  <c r="C67" i="7"/>
  <c r="H36" i="7"/>
  <c r="Q36" i="7"/>
  <c r="H40" i="7"/>
  <c r="J34" i="7"/>
  <c r="Q48" i="7"/>
  <c r="Q16" i="7"/>
  <c r="R36" i="7"/>
  <c r="H24" i="7"/>
  <c r="P34" i="7"/>
  <c r="Q32" i="7"/>
  <c r="R31" i="7"/>
  <c r="H20" i="7"/>
  <c r="P18" i="7"/>
  <c r="Q20" i="7"/>
  <c r="S43" i="7"/>
  <c r="V21" i="7"/>
  <c r="P30" i="7"/>
  <c r="S22" i="7"/>
  <c r="V48" i="7"/>
  <c r="V16" i="7"/>
  <c r="W39" i="7"/>
  <c r="W34" i="7"/>
  <c r="W29" i="7"/>
  <c r="W18" i="7"/>
  <c r="H48" i="7"/>
  <c r="H32" i="7"/>
  <c r="H16" i="7"/>
  <c r="J18" i="7"/>
  <c r="P42" i="7"/>
  <c r="P26" i="7"/>
  <c r="Q44" i="7"/>
  <c r="Q28" i="7"/>
  <c r="R46" i="7"/>
  <c r="R25" i="7"/>
  <c r="T15" i="7"/>
  <c r="T39" i="7"/>
  <c r="T28" i="7"/>
  <c r="T17" i="7"/>
  <c r="U30" i="7"/>
  <c r="V45" i="7"/>
  <c r="V32" i="7"/>
  <c r="W15" i="7"/>
  <c r="W43" i="7"/>
  <c r="W38" i="7"/>
  <c r="W33" i="7"/>
  <c r="W27" i="7"/>
  <c r="W22" i="7"/>
  <c r="W17" i="7"/>
  <c r="V40" i="7"/>
  <c r="J26" i="7"/>
  <c r="P46" i="7"/>
  <c r="V37" i="7"/>
  <c r="W45" i="7"/>
  <c r="W23" i="7"/>
  <c r="H44" i="7"/>
  <c r="H28" i="7"/>
  <c r="K44" i="7"/>
  <c r="P38" i="7"/>
  <c r="P22" i="7"/>
  <c r="Q40" i="7"/>
  <c r="Q24" i="7"/>
  <c r="R41" i="7"/>
  <c r="R20" i="7"/>
  <c r="T47" i="7"/>
  <c r="T36" i="7"/>
  <c r="U46" i="7"/>
  <c r="U25" i="7"/>
  <c r="V43" i="7"/>
  <c r="V27" i="7"/>
  <c r="W47" i="7"/>
  <c r="W42" i="7"/>
  <c r="W37" i="7"/>
  <c r="W31" i="7"/>
  <c r="W26" i="7"/>
  <c r="W21" i="7"/>
  <c r="I17" i="7"/>
  <c r="I21" i="7"/>
  <c r="I25" i="7"/>
  <c r="I29" i="7"/>
  <c r="I33" i="7"/>
  <c r="I19" i="7"/>
  <c r="I23" i="7"/>
  <c r="I27" i="7"/>
  <c r="I31" i="7"/>
  <c r="I35" i="7"/>
  <c r="I46" i="7"/>
  <c r="I38" i="7"/>
  <c r="I24" i="7"/>
  <c r="J19" i="7"/>
  <c r="J23" i="7"/>
  <c r="J27" i="7"/>
  <c r="J31" i="7"/>
  <c r="J35" i="7"/>
  <c r="J39" i="7"/>
  <c r="J43" i="7"/>
  <c r="J47" i="7"/>
  <c r="J17" i="7"/>
  <c r="J21" i="7"/>
  <c r="J25" i="7"/>
  <c r="J29" i="7"/>
  <c r="J33" i="7"/>
  <c r="J37" i="7"/>
  <c r="J41" i="7"/>
  <c r="J45" i="7"/>
  <c r="J15" i="7"/>
  <c r="H47" i="7"/>
  <c r="H43" i="7"/>
  <c r="H39" i="7"/>
  <c r="H35" i="7"/>
  <c r="H31" i="7"/>
  <c r="H27" i="7"/>
  <c r="H23" i="7"/>
  <c r="H19" i="7"/>
  <c r="I15" i="7"/>
  <c r="I45" i="7"/>
  <c r="I41" i="7"/>
  <c r="I37" i="7"/>
  <c r="I30" i="7"/>
  <c r="I22" i="7"/>
  <c r="J48" i="7"/>
  <c r="J40" i="7"/>
  <c r="J32" i="7"/>
  <c r="J24" i="7"/>
  <c r="J16" i="7"/>
  <c r="K40" i="7"/>
  <c r="S38" i="7"/>
  <c r="S17" i="7"/>
  <c r="K17" i="7"/>
  <c r="K21" i="7"/>
  <c r="K25" i="7"/>
  <c r="K29" i="7"/>
  <c r="K33" i="7"/>
  <c r="K37" i="7"/>
  <c r="K41" i="7"/>
  <c r="K45" i="7"/>
  <c r="K15" i="7"/>
  <c r="K18" i="7"/>
  <c r="K22" i="7"/>
  <c r="K26" i="7"/>
  <c r="K30" i="7"/>
  <c r="K34" i="7"/>
  <c r="K38" i="7"/>
  <c r="K42" i="7"/>
  <c r="K19" i="7"/>
  <c r="K23" i="7"/>
  <c r="K27" i="7"/>
  <c r="K31" i="7"/>
  <c r="K35" i="7"/>
  <c r="K39" i="7"/>
  <c r="K43" i="7"/>
  <c r="K47" i="7"/>
  <c r="H46" i="7"/>
  <c r="H42" i="7"/>
  <c r="H38" i="7"/>
  <c r="H34" i="7"/>
  <c r="H30" i="7"/>
  <c r="H26" i="7"/>
  <c r="H22" i="7"/>
  <c r="H18" i="7"/>
  <c r="I48" i="7"/>
  <c r="I44" i="7"/>
  <c r="I40" i="7"/>
  <c r="I36" i="7"/>
  <c r="I28" i="7"/>
  <c r="I20" i="7"/>
  <c r="J46" i="7"/>
  <c r="J38" i="7"/>
  <c r="J30" i="7"/>
  <c r="J22" i="7"/>
  <c r="K48" i="7"/>
  <c r="K36" i="7"/>
  <c r="K20" i="7"/>
  <c r="I42" i="7"/>
  <c r="I32" i="7"/>
  <c r="I16" i="7"/>
  <c r="H15" i="7"/>
  <c r="H45" i="7"/>
  <c r="H41" i="7"/>
  <c r="H37" i="7"/>
  <c r="H33" i="7"/>
  <c r="H29" i="7"/>
  <c r="H25" i="7"/>
  <c r="H21" i="7"/>
  <c r="I47" i="7"/>
  <c r="I43" i="7"/>
  <c r="I39" i="7"/>
  <c r="I34" i="7"/>
  <c r="I26" i="7"/>
  <c r="I18" i="7"/>
  <c r="J44" i="7"/>
  <c r="J36" i="7"/>
  <c r="J28" i="7"/>
  <c r="J20" i="7"/>
  <c r="K46" i="7"/>
  <c r="K32" i="7"/>
  <c r="K16" i="7"/>
  <c r="G9" i="7"/>
  <c r="S16" i="7"/>
  <c r="S20" i="7"/>
  <c r="S24" i="7"/>
  <c r="S28" i="7"/>
  <c r="S32" i="7"/>
  <c r="S36" i="7"/>
  <c r="S40" i="7"/>
  <c r="S44" i="7"/>
  <c r="S48" i="7"/>
  <c r="S18" i="7"/>
  <c r="S23" i="7"/>
  <c r="S29" i="7"/>
  <c r="S34" i="7"/>
  <c r="S39" i="7"/>
  <c r="S45" i="7"/>
  <c r="S19" i="7"/>
  <c r="S25" i="7"/>
  <c r="S30" i="7"/>
  <c r="S35" i="7"/>
  <c r="S41" i="7"/>
  <c r="S46" i="7"/>
  <c r="S21" i="7"/>
  <c r="S26" i="7"/>
  <c r="S31" i="7"/>
  <c r="S37" i="7"/>
  <c r="S42" i="7"/>
  <c r="S47" i="7"/>
  <c r="S15" i="7"/>
  <c r="S27" i="7"/>
  <c r="P15" i="7"/>
  <c r="P45" i="7"/>
  <c r="P41" i="7"/>
  <c r="P37" i="7"/>
  <c r="P33" i="7"/>
  <c r="P29" i="7"/>
  <c r="P25" i="7"/>
  <c r="P21" i="7"/>
  <c r="P17" i="7"/>
  <c r="Q47" i="7"/>
  <c r="Q43" i="7"/>
  <c r="Q39" i="7"/>
  <c r="Q35" i="7"/>
  <c r="Q31" i="7"/>
  <c r="Q27" i="7"/>
  <c r="Q23" i="7"/>
  <c r="Q19" i="7"/>
  <c r="R15" i="7"/>
  <c r="R45" i="7"/>
  <c r="R40" i="7"/>
  <c r="R35" i="7"/>
  <c r="R29" i="7"/>
  <c r="R24" i="7"/>
  <c r="R19" i="7"/>
  <c r="T18" i="7"/>
  <c r="T22" i="7"/>
  <c r="T26" i="7"/>
  <c r="T30" i="7"/>
  <c r="T34" i="7"/>
  <c r="T38" i="7"/>
  <c r="T42" i="7"/>
  <c r="T46" i="7"/>
  <c r="D9" i="7"/>
  <c r="T48" i="7"/>
  <c r="T43" i="7"/>
  <c r="T37" i="7"/>
  <c r="T32" i="7"/>
  <c r="T27" i="7"/>
  <c r="T21" i="7"/>
  <c r="T16" i="7"/>
  <c r="U45" i="7"/>
  <c r="U39" i="7"/>
  <c r="U34" i="7"/>
  <c r="U29" i="7"/>
  <c r="U23" i="7"/>
  <c r="V47" i="7"/>
  <c r="V41" i="7"/>
  <c r="V36" i="7"/>
  <c r="V31" i="7"/>
  <c r="V25" i="7"/>
  <c r="V20" i="7"/>
  <c r="P48" i="7"/>
  <c r="P44" i="7"/>
  <c r="P40" i="7"/>
  <c r="P36" i="7"/>
  <c r="P32" i="7"/>
  <c r="P28" i="7"/>
  <c r="P24" i="7"/>
  <c r="P20" i="7"/>
  <c r="P16" i="7"/>
  <c r="Q46" i="7"/>
  <c r="Q42" i="7"/>
  <c r="Q38" i="7"/>
  <c r="Q34" i="7"/>
  <c r="Q30" i="7"/>
  <c r="Q26" i="7"/>
  <c r="Q22" i="7"/>
  <c r="Q18" i="7"/>
  <c r="R48" i="7"/>
  <c r="R44" i="7"/>
  <c r="R39" i="7"/>
  <c r="R33" i="7"/>
  <c r="R28" i="7"/>
  <c r="R23" i="7"/>
  <c r="U16" i="7"/>
  <c r="U20" i="7"/>
  <c r="U24" i="7"/>
  <c r="U28" i="7"/>
  <c r="U32" i="7"/>
  <c r="U36" i="7"/>
  <c r="U40" i="7"/>
  <c r="U44" i="7"/>
  <c r="U48" i="7"/>
  <c r="E9" i="7"/>
  <c r="U15" i="7"/>
  <c r="U43" i="7"/>
  <c r="U38" i="7"/>
  <c r="U33" i="7"/>
  <c r="U27" i="7"/>
  <c r="U22" i="7"/>
  <c r="U17" i="7"/>
  <c r="V35" i="7"/>
  <c r="V29" i="7"/>
  <c r="V24" i="7"/>
  <c r="R18" i="7"/>
  <c r="R22" i="7"/>
  <c r="R26" i="7"/>
  <c r="R30" i="7"/>
  <c r="R34" i="7"/>
  <c r="R38" i="7"/>
  <c r="R42" i="7"/>
  <c r="P47" i="7"/>
  <c r="P43" i="7"/>
  <c r="P39" i="7"/>
  <c r="P35" i="7"/>
  <c r="P31" i="7"/>
  <c r="P27" i="7"/>
  <c r="P23" i="7"/>
  <c r="Q15" i="7"/>
  <c r="Q45" i="7"/>
  <c r="Q41" i="7"/>
  <c r="Q37" i="7"/>
  <c r="Q33" i="7"/>
  <c r="Q29" i="7"/>
  <c r="Q25" i="7"/>
  <c r="Q21" i="7"/>
  <c r="R47" i="7"/>
  <c r="R43" i="7"/>
  <c r="R37" i="7"/>
  <c r="R32" i="7"/>
  <c r="R27" i="7"/>
  <c r="R21" i="7"/>
  <c r="R16" i="7"/>
  <c r="V18" i="7"/>
  <c r="V22" i="7"/>
  <c r="V26" i="7"/>
  <c r="V30" i="7"/>
  <c r="V34" i="7"/>
  <c r="V38" i="7"/>
  <c r="V42" i="7"/>
  <c r="V46" i="7"/>
  <c r="F9" i="7"/>
  <c r="T45" i="7"/>
  <c r="T40" i="7"/>
  <c r="T35" i="7"/>
  <c r="T29" i="7"/>
  <c r="T24" i="7"/>
  <c r="T19" i="7"/>
  <c r="U47" i="7"/>
  <c r="U42" i="7"/>
  <c r="U37" i="7"/>
  <c r="U31" i="7"/>
  <c r="U26" i="7"/>
  <c r="U21" i="7"/>
  <c r="V15" i="7"/>
  <c r="V44" i="7"/>
  <c r="V39" i="7"/>
  <c r="V33" i="7"/>
  <c r="V28" i="7"/>
  <c r="V23" i="7"/>
  <c r="V17" i="7"/>
  <c r="W48" i="7"/>
  <c r="W44" i="7"/>
  <c r="W40" i="7"/>
  <c r="W36" i="7"/>
  <c r="W32" i="7"/>
  <c r="W28" i="7"/>
  <c r="W24" i="7"/>
  <c r="W20" i="7"/>
  <c r="N152" i="7" l="1"/>
  <c r="N156" i="7"/>
  <c r="N160" i="7"/>
  <c r="N164" i="7"/>
  <c r="N168" i="7"/>
  <c r="N172" i="7"/>
  <c r="N176" i="7"/>
  <c r="N180" i="7"/>
  <c r="N153" i="7"/>
  <c r="N157" i="7"/>
  <c r="N161" i="7"/>
  <c r="N165" i="7"/>
  <c r="N169" i="7"/>
  <c r="N173" i="7"/>
  <c r="N177" i="7"/>
  <c r="N181" i="7"/>
  <c r="N150" i="7"/>
  <c r="N154" i="7"/>
  <c r="N158" i="7"/>
  <c r="N162" i="7"/>
  <c r="N166" i="7"/>
  <c r="N170" i="7"/>
  <c r="N174" i="7"/>
  <c r="N178" i="7"/>
  <c r="N182" i="7"/>
  <c r="N151" i="7"/>
  <c r="N155" i="7"/>
  <c r="N159" i="7"/>
  <c r="N163" i="7"/>
  <c r="N167" i="7"/>
  <c r="N171" i="7"/>
  <c r="N175" i="7"/>
  <c r="N179" i="7"/>
  <c r="N149" i="7"/>
  <c r="L150" i="7"/>
  <c r="L154" i="7"/>
  <c r="L158" i="7"/>
  <c r="L162" i="7"/>
  <c r="L166" i="7"/>
  <c r="L170" i="7"/>
  <c r="L174" i="7"/>
  <c r="L178" i="7"/>
  <c r="L182" i="7"/>
  <c r="L151" i="7"/>
  <c r="L155" i="7"/>
  <c r="L159" i="7"/>
  <c r="L163" i="7"/>
  <c r="L167" i="7"/>
  <c r="L171" i="7"/>
  <c r="L175" i="7"/>
  <c r="L179" i="7"/>
  <c r="L149" i="7"/>
  <c r="L152" i="7"/>
  <c r="L156" i="7"/>
  <c r="L160" i="7"/>
  <c r="L164" i="7"/>
  <c r="L168" i="7"/>
  <c r="L172" i="7"/>
  <c r="L176" i="7"/>
  <c r="L180" i="7"/>
  <c r="L153" i="7"/>
  <c r="L157" i="7"/>
  <c r="L161" i="7"/>
  <c r="L165" i="7"/>
  <c r="E102" i="7" s="1"/>
  <c r="L169" i="7"/>
  <c r="L173" i="7"/>
  <c r="L177" i="7"/>
  <c r="L181" i="7"/>
  <c r="E96" i="7"/>
  <c r="J152" i="7"/>
  <c r="J156" i="7"/>
  <c r="J160" i="7"/>
  <c r="J164" i="7"/>
  <c r="J168" i="7"/>
  <c r="J172" i="7"/>
  <c r="J176" i="7"/>
  <c r="J180" i="7"/>
  <c r="J153" i="7"/>
  <c r="J157" i="7"/>
  <c r="J161" i="7"/>
  <c r="J165" i="7"/>
  <c r="J169" i="7"/>
  <c r="J173" i="7"/>
  <c r="J177" i="7"/>
  <c r="J181" i="7"/>
  <c r="J150" i="7"/>
  <c r="J154" i="7"/>
  <c r="J158" i="7"/>
  <c r="J162" i="7"/>
  <c r="J166" i="7"/>
  <c r="J170" i="7"/>
  <c r="J174" i="7"/>
  <c r="J178" i="7"/>
  <c r="J182" i="7"/>
  <c r="J151" i="7"/>
  <c r="J155" i="7"/>
  <c r="J159" i="7"/>
  <c r="J163" i="7"/>
  <c r="J167" i="7"/>
  <c r="J171" i="7"/>
  <c r="J175" i="7"/>
  <c r="J179" i="7"/>
  <c r="J149" i="7"/>
  <c r="D94" i="7"/>
  <c r="C94" i="7" s="1"/>
  <c r="P150" i="7"/>
  <c r="P154" i="7"/>
  <c r="P158" i="7"/>
  <c r="P162" i="7"/>
  <c r="P166" i="7"/>
  <c r="P170" i="7"/>
  <c r="P174" i="7"/>
  <c r="P178" i="7"/>
  <c r="P182" i="7"/>
  <c r="P151" i="7"/>
  <c r="P155" i="7"/>
  <c r="P159" i="7"/>
  <c r="P163" i="7"/>
  <c r="P167" i="7"/>
  <c r="P171" i="7"/>
  <c r="P175" i="7"/>
  <c r="P179" i="7"/>
  <c r="P149" i="7"/>
  <c r="P152" i="7"/>
  <c r="P156" i="7"/>
  <c r="P160" i="7"/>
  <c r="P164" i="7"/>
  <c r="P168" i="7"/>
  <c r="P172" i="7"/>
  <c r="P176" i="7"/>
  <c r="P180" i="7"/>
  <c r="P153" i="7"/>
  <c r="P157" i="7"/>
  <c r="P161" i="7"/>
  <c r="P165" i="7"/>
  <c r="P169" i="7"/>
  <c r="P173" i="7"/>
  <c r="P177" i="7"/>
  <c r="P181" i="7"/>
  <c r="D96" i="7"/>
  <c r="C96" i="7" s="1"/>
  <c r="E100" i="7"/>
  <c r="E98" i="7"/>
  <c r="E103" i="7"/>
  <c r="D100" i="7"/>
  <c r="C100" i="7" s="1"/>
  <c r="C66" i="7"/>
  <c r="C70" i="7"/>
  <c r="C68" i="7"/>
  <c r="C64" i="7"/>
  <c r="C71" i="7"/>
  <c r="C73" i="7"/>
  <c r="Z17" i="7"/>
  <c r="Z21" i="7"/>
  <c r="Z25" i="7"/>
  <c r="Z29" i="7"/>
  <c r="Z33" i="7"/>
  <c r="Z37" i="7"/>
  <c r="Z41" i="7"/>
  <c r="Z45" i="7"/>
  <c r="Z15" i="7"/>
  <c r="Z18" i="7"/>
  <c r="Z22" i="7"/>
  <c r="Z26" i="7"/>
  <c r="Z30" i="7"/>
  <c r="Z34" i="7"/>
  <c r="Z38" i="7"/>
  <c r="Z42" i="7"/>
  <c r="Z46" i="7"/>
  <c r="Z19" i="7"/>
  <c r="Z23" i="7"/>
  <c r="Z27" i="7"/>
  <c r="Z31" i="7"/>
  <c r="Z35" i="7"/>
  <c r="Z39" i="7"/>
  <c r="Z43" i="7"/>
  <c r="Z47" i="7"/>
  <c r="Z28" i="7"/>
  <c r="Z44" i="7"/>
  <c r="Z16" i="7"/>
  <c r="Z32" i="7"/>
  <c r="Z48" i="7"/>
  <c r="Z20" i="7"/>
  <c r="Z36" i="7"/>
  <c r="Z40" i="7"/>
  <c r="Z24" i="7"/>
  <c r="Y19" i="7"/>
  <c r="Y23" i="7"/>
  <c r="Y27" i="7"/>
  <c r="Y31" i="7"/>
  <c r="Y35" i="7"/>
  <c r="Y16" i="7"/>
  <c r="Y20" i="7"/>
  <c r="Y24" i="7"/>
  <c r="Y28" i="7"/>
  <c r="Y32" i="7"/>
  <c r="Y36" i="7"/>
  <c r="Y40" i="7"/>
  <c r="Y44" i="7"/>
  <c r="Y48" i="7"/>
  <c r="Y17" i="7"/>
  <c r="Y21" i="7"/>
  <c r="Y25" i="7"/>
  <c r="Y29" i="7"/>
  <c r="Y33" i="7"/>
  <c r="Y37" i="7"/>
  <c r="Y41" i="7"/>
  <c r="Y45" i="7"/>
  <c r="Y15" i="7"/>
  <c r="Y26" i="7"/>
  <c r="Y39" i="7"/>
  <c r="Y47" i="7"/>
  <c r="Y30" i="7"/>
  <c r="Y42" i="7"/>
  <c r="Y18" i="7"/>
  <c r="Y34" i="7"/>
  <c r="Y43" i="7"/>
  <c r="Y46" i="7"/>
  <c r="Y22" i="7"/>
  <c r="Y38" i="7"/>
  <c r="X18" i="7"/>
  <c r="X22" i="7"/>
  <c r="X26" i="7"/>
  <c r="X30" i="7"/>
  <c r="X34" i="7"/>
  <c r="X38" i="7"/>
  <c r="X42" i="7"/>
  <c r="X46" i="7"/>
  <c r="X19" i="7"/>
  <c r="X23" i="7"/>
  <c r="X27" i="7"/>
  <c r="X31" i="7"/>
  <c r="X35" i="7"/>
  <c r="X21" i="7"/>
  <c r="X29" i="7"/>
  <c r="X37" i="7"/>
  <c r="X43" i="7"/>
  <c r="X48" i="7"/>
  <c r="X16" i="7"/>
  <c r="X24" i="7"/>
  <c r="X32" i="7"/>
  <c r="X39" i="7"/>
  <c r="X44" i="7"/>
  <c r="X15" i="7"/>
  <c r="X17" i="7"/>
  <c r="X25" i="7"/>
  <c r="X33" i="7"/>
  <c r="X40" i="7"/>
  <c r="X45" i="7"/>
  <c r="X20" i="7"/>
  <c r="X47" i="7"/>
  <c r="X28" i="7"/>
  <c r="X36" i="7"/>
  <c r="X41" i="7"/>
  <c r="AA19" i="7"/>
  <c r="AA23" i="7"/>
  <c r="AA27" i="7"/>
  <c r="AA31" i="7"/>
  <c r="AA35" i="7"/>
  <c r="AA39" i="7"/>
  <c r="AA43" i="7"/>
  <c r="AA47" i="7"/>
  <c r="AA16" i="7"/>
  <c r="AA20" i="7"/>
  <c r="AA24" i="7"/>
  <c r="AA28" i="7"/>
  <c r="AA32" i="7"/>
  <c r="AA36" i="7"/>
  <c r="AA40" i="7"/>
  <c r="AA44" i="7"/>
  <c r="AA48" i="7"/>
  <c r="AA17" i="7"/>
  <c r="AA21" i="7"/>
  <c r="AA25" i="7"/>
  <c r="AA29" i="7"/>
  <c r="AA33" i="7"/>
  <c r="AA37" i="7"/>
  <c r="AA41" i="7"/>
  <c r="AA45" i="7"/>
  <c r="AA15" i="7"/>
  <c r="AA30" i="7"/>
  <c r="AA46" i="7"/>
  <c r="AA18" i="7"/>
  <c r="AA34" i="7"/>
  <c r="AA22" i="7"/>
  <c r="AA38" i="7"/>
  <c r="AA26" i="7"/>
  <c r="AA42" i="7"/>
  <c r="D104" i="7" l="1"/>
  <c r="C104" i="7" s="1"/>
  <c r="E104" i="7"/>
  <c r="D102" i="7"/>
  <c r="C102" i="7" s="1"/>
  <c r="C74" i="7"/>
  <c r="C75" i="7" s="1"/>
  <c r="C72" i="7"/>
  <c r="C34" i="4"/>
  <c r="C18" i="4"/>
  <c r="C19" i="4" l="1"/>
  <c r="C20" i="4" s="1"/>
  <c r="C32" i="4"/>
  <c r="C33" i="4" l="1"/>
</calcChain>
</file>

<file path=xl/sharedStrings.xml><?xml version="1.0" encoding="utf-8"?>
<sst xmlns="http://schemas.openxmlformats.org/spreadsheetml/2006/main" count="416" uniqueCount="114">
  <si>
    <t>Reflex/ Transparent</t>
  </si>
  <si>
    <t>Model/ Pressure</t>
  </si>
  <si>
    <t>Low/ Medium/ High</t>
  </si>
  <si>
    <t>Reflex</t>
  </si>
  <si>
    <t>Transparent</t>
  </si>
  <si>
    <t>1/2" NPT</t>
  </si>
  <si>
    <t>3/4" NPT</t>
  </si>
  <si>
    <t>1/2"</t>
  </si>
  <si>
    <t>3/4"</t>
  </si>
  <si>
    <t>Valve Model</t>
  </si>
  <si>
    <t>2U</t>
  </si>
  <si>
    <t>Gage Conn</t>
  </si>
  <si>
    <t>1/2" SW</t>
  </si>
  <si>
    <t>VIS</t>
  </si>
  <si>
    <t>CHAMBER OAL</t>
  </si>
  <si>
    <t>SW ADDER</t>
  </si>
  <si>
    <t>MIN C-C</t>
  </si>
  <si>
    <t>Glass Type</t>
  </si>
  <si>
    <t>Pressure Series</t>
  </si>
  <si>
    <t>Gage Conn Location</t>
  </si>
  <si>
    <t>GAGE MODEL</t>
  </si>
  <si>
    <t>3A-S</t>
  </si>
  <si>
    <t>3A-U</t>
  </si>
  <si>
    <t>MIN C-C UP NEAREST 1/4"</t>
  </si>
  <si>
    <t>Low</t>
  </si>
  <si>
    <t>Medium</t>
  </si>
  <si>
    <t>High</t>
  </si>
  <si>
    <t>End</t>
  </si>
  <si>
    <t>Side "CH"</t>
  </si>
  <si>
    <t>Back-side "BCH"</t>
  </si>
  <si>
    <t>1S</t>
  </si>
  <si>
    <t>2S</t>
  </si>
  <si>
    <t>4S</t>
  </si>
  <si>
    <t>1U</t>
  </si>
  <si>
    <t>4U</t>
  </si>
  <si>
    <t>1/2" F.NPT</t>
  </si>
  <si>
    <t>3/4" F.NPT</t>
  </si>
  <si>
    <t>3/4" SW</t>
  </si>
  <si>
    <t>R</t>
  </si>
  <si>
    <t>T</t>
  </si>
  <si>
    <t>L</t>
  </si>
  <si>
    <t>H</t>
  </si>
  <si>
    <t>M</t>
  </si>
  <si>
    <t>End/CH/BCH</t>
  </si>
  <si>
    <t>Gage Conn.</t>
  </si>
  <si>
    <t>Estimated Gage Size</t>
  </si>
  <si>
    <t>Perfect</t>
  </si>
  <si>
    <t>Imperfect</t>
  </si>
  <si>
    <t>CONNECTION</t>
  </si>
  <si>
    <t>7S</t>
  </si>
  <si>
    <t>7U</t>
  </si>
  <si>
    <t>PRESS. SERIES</t>
  </si>
  <si>
    <t xml:space="preserve">CONN </t>
  </si>
  <si>
    <t>L, M, H</t>
  </si>
  <si>
    <t>L, M</t>
  </si>
  <si>
    <t>1/2"NPT</t>
  </si>
  <si>
    <t>1S, 2S, 4S</t>
  </si>
  <si>
    <t>1U, 2U, 4U</t>
  </si>
  <si>
    <t xml:space="preserve">   BLUE = MANUAL ENTRY</t>
  </si>
  <si>
    <t>3A-S, 7S</t>
  </si>
  <si>
    <t>3A-U, 7U</t>
  </si>
  <si>
    <t>1/2"SW</t>
  </si>
  <si>
    <t>3/4"NPT</t>
  </si>
  <si>
    <t>3/4"SW</t>
  </si>
  <si>
    <t xml:space="preserve">   GREEN = SW FORMULA</t>
  </si>
  <si>
    <t>HP ADDER</t>
  </si>
  <si>
    <t>GAGE SIZE</t>
  </si>
  <si>
    <t>VISIBLE</t>
  </si>
  <si>
    <t>S - L,M,H</t>
  </si>
  <si>
    <t>U - L,M,H</t>
  </si>
  <si>
    <t xml:space="preserve">S - L,M </t>
  </si>
  <si>
    <t>S - L,M</t>
  </si>
  <si>
    <t xml:space="preserve">U - L,M </t>
  </si>
  <si>
    <t>S - H</t>
  </si>
  <si>
    <t>U - H</t>
  </si>
  <si>
    <t>SIDE CH ADDER</t>
  </si>
  <si>
    <t>Offset Inside</t>
  </si>
  <si>
    <t>Offset Outside</t>
  </si>
  <si>
    <t>Offset Valve (For Side CH only)</t>
  </si>
  <si>
    <t>N/A</t>
  </si>
  <si>
    <t>Know Min C-C</t>
  </si>
  <si>
    <t>Type 4 Valve</t>
  </si>
  <si>
    <t>Straight-Thru Valve</t>
  </si>
  <si>
    <t>BCH ADDER</t>
  </si>
  <si>
    <t>Type 1,2,3,7 Valve</t>
  </si>
  <si>
    <t>Offset Valve (For Side and Back CH only)</t>
  </si>
  <si>
    <t>Gaze Size</t>
  </si>
  <si>
    <t>C-C</t>
  </si>
  <si>
    <t>1,2,4</t>
  </si>
  <si>
    <t>3,7</t>
  </si>
  <si>
    <t>GAGE MODEL KNOWN</t>
  </si>
  <si>
    <t>Green = Result Data</t>
  </si>
  <si>
    <t xml:space="preserve">VISIBLE REQUIREMENT TO CATALOG GAGE SIZE </t>
  </si>
  <si>
    <t xml:space="preserve">C-C Calculator Instructions
  Introduction:
   1.0  The calculator will size sight glass based on the visible range or the vessel C-C.
           To determine the vessel C-C, the user starts with the visible range.
           To determine the visible range that will fit set piping dimensions, the user starts with the vessel C-C.
       </t>
  </si>
  <si>
    <t>VESSEL C-C KNOWN</t>
  </si>
  <si>
    <t>Yellow = User Input</t>
  </si>
  <si>
    <r>
      <t xml:space="preserve">   2.0  To size a sight glass with a known visible range, navigate to the "Gage Model Known" section or select a gage size by using
          the "Visible Requirement to Catalog Gage Size" tool. The tool allows the user to enter any dimension, and convert that
          to the nearest appropriate gage size. For example entering 21.50" in the tool, converts to a 72 size gage with 22.00" visible range.
</t>
    </r>
    <r>
      <rPr>
        <i/>
        <sz val="10"/>
        <color theme="1"/>
        <rFont val="Calibri"/>
        <family val="2"/>
        <scheme val="minor"/>
      </rPr>
      <t xml:space="preserve">          (Tool converts from 3.75" to 125.625", contact factory for assistance with lengthy visible applications, or multi gage bridles)</t>
    </r>
    <r>
      <rPr>
        <sz val="11"/>
        <color theme="1"/>
        <rFont val="Calibri"/>
        <family val="2"/>
        <scheme val="minor"/>
      </rPr>
      <t xml:space="preserve">
         Step 1: Select the gage size number. Example: 92 = Size 9 Glass &amp; 2 Sections.
         Step 2: Select Reflex or Transparent.
         Step 3: Select the pressure series.
         Step 4: Select the gage connection location.
         Step 5: Select the valve model.
         Step 6: Select the gage connection.</t>
    </r>
  </si>
  <si>
    <t xml:space="preserve">   3.0  To size a sight glass with a known vessel C-C, navigate to the "Vessel C-C Known" section. 
         Step 1: Enter the vessel C-C.
         Step 2: Select Reflex or Transparent.
         Step 3: Select the pressure series.
         Step 4: Select the gage connection location.
         Step 5: Select the valve model.
         Step 6: Select the gage connection.</t>
  </si>
  <si>
    <t>GAGE SIZE NO.</t>
  </si>
  <si>
    <t>GLASS TYPE</t>
  </si>
  <si>
    <t>PRESSURE SERIES</t>
  </si>
  <si>
    <t>GAGE CONN LOCATION</t>
  </si>
  <si>
    <t>VALVE MODEL</t>
  </si>
  <si>
    <t xml:space="preserve">GAGE CONN  </t>
  </si>
  <si>
    <t>VESSEL C-C</t>
  </si>
  <si>
    <t>Step 1</t>
  </si>
  <si>
    <t>Step 2</t>
  </si>
  <si>
    <t>Step 3</t>
  </si>
  <si>
    <t>Step 4</t>
  </si>
  <si>
    <t>Step 5</t>
  </si>
  <si>
    <t>Step 6</t>
  </si>
  <si>
    <t>VISIBLE (ENTER INCHES)</t>
  </si>
  <si>
    <t>SUGGESTED GAGE SIZE NO.</t>
  </si>
  <si>
    <t>&gt;&gt;&gt;Step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</si>
</sst>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i/>
      <sz val="10"/>
      <color theme="1"/>
      <name val="Calibri"/>
      <family val="2"/>
      <scheme val="minor"/>
    </font>
    <font>
      <sz val="8"/>
      <name val="Calibri"/>
      <family val="2"/>
      <scheme val="minor"/>
    </font>
    <font>
      <b/>
      <sz val="10"/>
      <color theme="1" tint="0.499984740745262"/>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ABB8C9"/>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rgb="FFFFFF00"/>
        <bgColor indexed="64"/>
      </patternFill>
    </fill>
  </fills>
  <borders count="34">
    <border>
      <left/>
      <right/>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theme="0"/>
      </left>
      <right style="thin">
        <color theme="0"/>
      </right>
      <top style="thin">
        <color theme="0"/>
      </top>
      <bottom style="thin">
        <color theme="0"/>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right/>
      <top/>
      <bottom style="medium">
        <color indexed="64"/>
      </bottom>
      <diagonal/>
    </border>
  </borders>
  <cellStyleXfs count="1">
    <xf numFmtId="0" fontId="0" fillId="0" borderId="0"/>
  </cellStyleXfs>
  <cellXfs count="115">
    <xf numFmtId="0" fontId="0" fillId="0" borderId="0" xfId="0"/>
    <xf numFmtId="0" fontId="0" fillId="8" borderId="0" xfId="0" applyFill="1"/>
    <xf numFmtId="0" fontId="0" fillId="0" borderId="0" xfId="0" applyFill="1"/>
    <xf numFmtId="0" fontId="0" fillId="0" borderId="0" xfId="0" applyBorder="1"/>
    <xf numFmtId="0" fontId="0" fillId="0" borderId="0" xfId="0" applyFill="1" applyBorder="1" applyAlignment="1">
      <alignment horizontal="left"/>
    </xf>
    <xf numFmtId="0" fontId="0" fillId="0" borderId="0" xfId="0" applyFill="1" applyBorder="1"/>
    <xf numFmtId="0" fontId="0" fillId="0" borderId="8" xfId="0" applyBorder="1"/>
    <xf numFmtId="0" fontId="0" fillId="0" borderId="10" xfId="0" applyBorder="1"/>
    <xf numFmtId="12" fontId="0" fillId="0" borderId="0" xfId="0" applyNumberFormat="1"/>
    <xf numFmtId="0" fontId="0" fillId="0" borderId="0" xfId="0" applyAlignment="1">
      <alignment horizontal="left"/>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3" fillId="0" borderId="14" xfId="0" applyFont="1" applyBorder="1"/>
    <xf numFmtId="0" fontId="3" fillId="0" borderId="15" xfId="0" applyFont="1" applyBorder="1"/>
    <xf numFmtId="0" fontId="0" fillId="0" borderId="22" xfId="0" applyBorder="1" applyAlignment="1">
      <alignment horizontal="center"/>
    </xf>
    <xf numFmtId="0" fontId="0" fillId="0" borderId="7" xfId="0" applyBorder="1"/>
    <xf numFmtId="0" fontId="0" fillId="0" borderId="9" xfId="0" applyBorder="1"/>
    <xf numFmtId="0" fontId="0" fillId="8" borderId="0" xfId="0" applyFill="1" applyAlignment="1">
      <alignment horizontal="left"/>
    </xf>
    <xf numFmtId="0" fontId="0" fillId="9" borderId="0" xfId="0" applyFill="1"/>
    <xf numFmtId="0" fontId="0" fillId="0" borderId="0" xfId="0" applyFill="1" applyBorder="1" applyAlignment="1">
      <alignment horizontal="center"/>
    </xf>
    <xf numFmtId="0" fontId="0" fillId="2" borderId="0" xfId="0" applyFill="1" applyBorder="1"/>
    <xf numFmtId="0" fontId="0" fillId="3" borderId="0" xfId="0" applyFill="1" applyBorder="1"/>
    <xf numFmtId="0" fontId="0" fillId="6" borderId="0" xfId="0" applyFill="1" applyBorder="1"/>
    <xf numFmtId="0" fontId="0" fillId="5" borderId="0" xfId="0" applyFill="1" applyBorder="1"/>
    <xf numFmtId="0" fontId="0" fillId="4" borderId="0" xfId="0" applyFill="1" applyBorder="1"/>
    <xf numFmtId="0" fontId="0" fillId="7" borderId="0" xfId="0" applyFill="1" applyBorder="1"/>
    <xf numFmtId="0" fontId="1" fillId="10" borderId="0" xfId="0" applyFont="1" applyFill="1"/>
    <xf numFmtId="0" fontId="0" fillId="10" borderId="23" xfId="0" applyFill="1" applyBorder="1" applyAlignment="1">
      <alignment horizontal="left"/>
    </xf>
    <xf numFmtId="0" fontId="0" fillId="11" borderId="0" xfId="0" applyFill="1"/>
    <xf numFmtId="0" fontId="0" fillId="11" borderId="0" xfId="0" applyFill="1" applyAlignment="1">
      <alignment horizontal="left"/>
    </xf>
    <xf numFmtId="0" fontId="0" fillId="3" borderId="23" xfId="0" applyFill="1" applyBorder="1" applyAlignment="1">
      <alignment horizontal="left"/>
    </xf>
    <xf numFmtId="0" fontId="1" fillId="3" borderId="0" xfId="0" applyFont="1" applyFill="1"/>
    <xf numFmtId="0" fontId="0" fillId="8" borderId="0" xfId="0" applyFill="1" applyBorder="1"/>
    <xf numFmtId="0" fontId="0" fillId="12" borderId="0" xfId="0" applyFill="1" applyBorder="1"/>
    <xf numFmtId="0" fontId="0" fillId="13" borderId="0" xfId="0" applyFill="1" applyBorder="1"/>
    <xf numFmtId="0" fontId="0" fillId="9" borderId="0" xfId="0" applyFill="1" applyBorder="1"/>
    <xf numFmtId="0" fontId="0" fillId="14" borderId="0" xfId="0" applyFill="1" applyBorder="1"/>
    <xf numFmtId="0" fontId="0" fillId="14" borderId="0" xfId="0" applyFill="1"/>
    <xf numFmtId="0" fontId="0" fillId="2" borderId="0" xfId="0" applyFill="1"/>
    <xf numFmtId="0" fontId="0" fillId="15" borderId="0" xfId="0" applyFill="1" applyBorder="1"/>
    <xf numFmtId="0" fontId="0" fillId="15" borderId="0" xfId="0" applyFill="1"/>
    <xf numFmtId="0" fontId="0" fillId="5" borderId="0" xfId="0" applyFill="1"/>
    <xf numFmtId="0" fontId="0" fillId="0" borderId="21" xfId="0" applyBorder="1" applyAlignment="1"/>
    <xf numFmtId="0" fontId="0" fillId="0" borderId="24" xfId="0" applyBorder="1"/>
    <xf numFmtId="0" fontId="0" fillId="0" borderId="25" xfId="0" applyFill="1" applyBorder="1"/>
    <xf numFmtId="0" fontId="0" fillId="0" borderId="26" xfId="0" applyBorder="1"/>
    <xf numFmtId="0" fontId="0" fillId="0" borderId="2" xfId="0" applyBorder="1"/>
    <xf numFmtId="0" fontId="0" fillId="13" borderId="3" xfId="0" applyFill="1" applyBorder="1"/>
    <xf numFmtId="0" fontId="3" fillId="0" borderId="27" xfId="0" applyFont="1" applyBorder="1"/>
    <xf numFmtId="0" fontId="3" fillId="0" borderId="28" xfId="0" applyFont="1" applyBorder="1"/>
    <xf numFmtId="0" fontId="0" fillId="0" borderId="29" xfId="0" applyBorder="1"/>
    <xf numFmtId="0" fontId="3" fillId="0" borderId="13" xfId="0" applyFont="1" applyBorder="1"/>
    <xf numFmtId="0" fontId="0" fillId="0" borderId="1"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Fill="1" applyBorder="1" applyAlignment="1">
      <alignment horizontal="center"/>
    </xf>
    <xf numFmtId="0" fontId="3" fillId="0" borderId="16" xfId="0" applyFont="1" applyFill="1" applyBorder="1"/>
    <xf numFmtId="0" fontId="0" fillId="0" borderId="30" xfId="0" applyBorder="1"/>
    <xf numFmtId="0" fontId="3" fillId="0" borderId="18" xfId="0" applyFont="1" applyFill="1" applyBorder="1"/>
    <xf numFmtId="0" fontId="0" fillId="11" borderId="7" xfId="0" applyFill="1" applyBorder="1"/>
    <xf numFmtId="0" fontId="0" fillId="11" borderId="8" xfId="0" applyFill="1" applyBorder="1"/>
    <xf numFmtId="0" fontId="0" fillId="11" borderId="9" xfId="0" applyFill="1" applyBorder="1"/>
    <xf numFmtId="0" fontId="0" fillId="11" borderId="10" xfId="0" applyFill="1" applyBorder="1"/>
    <xf numFmtId="0" fontId="0" fillId="11" borderId="11" xfId="0" applyFill="1" applyBorder="1"/>
    <xf numFmtId="0" fontId="0" fillId="11" borderId="12" xfId="0" applyFill="1" applyBorder="1"/>
    <xf numFmtId="0" fontId="0" fillId="0" borderId="0" xfId="0" applyBorder="1" applyAlignment="1"/>
    <xf numFmtId="0" fontId="0" fillId="0" borderId="14" xfId="0" applyFill="1" applyBorder="1"/>
    <xf numFmtId="0" fontId="0" fillId="0" borderId="13" xfId="0" applyBorder="1" applyAlignment="1"/>
    <xf numFmtId="0" fontId="3" fillId="0" borderId="0" xfId="0" applyFont="1" applyBorder="1"/>
    <xf numFmtId="0" fontId="3" fillId="0" borderId="0" xfId="0" applyFont="1" applyFill="1" applyBorder="1"/>
    <xf numFmtId="0" fontId="0" fillId="0" borderId="3" xfId="0" applyFill="1" applyBorder="1" applyAlignment="1">
      <alignment horizontal="center"/>
    </xf>
    <xf numFmtId="1" fontId="0" fillId="2" borderId="0" xfId="0" applyNumberFormat="1" applyFill="1" applyBorder="1"/>
    <xf numFmtId="1" fontId="0" fillId="3" borderId="0" xfId="0" applyNumberFormat="1" applyFill="1" applyBorder="1"/>
    <xf numFmtId="1" fontId="0" fillId="6" borderId="0" xfId="0" applyNumberFormat="1" applyFill="1" applyBorder="1"/>
    <xf numFmtId="1" fontId="0" fillId="5" borderId="0" xfId="0" applyNumberFormat="1" applyFill="1" applyBorder="1"/>
    <xf numFmtId="1" fontId="0" fillId="4" borderId="0" xfId="0" applyNumberFormat="1" applyFill="1" applyBorder="1"/>
    <xf numFmtId="1" fontId="0" fillId="7" borderId="0" xfId="0" applyNumberFormat="1" applyFill="1" applyBorder="1"/>
    <xf numFmtId="0" fontId="0" fillId="0" borderId="0" xfId="0" applyAlignment="1">
      <alignment vertical="center"/>
    </xf>
    <xf numFmtId="0" fontId="0" fillId="17" borderId="0" xfId="0" applyFill="1"/>
    <xf numFmtId="2" fontId="0" fillId="8" borderId="0" xfId="0" applyNumberFormat="1" applyFill="1" applyAlignment="1">
      <alignment horizontal="left"/>
    </xf>
    <xf numFmtId="0" fontId="0" fillId="0" borderId="0" xfId="0" applyAlignment="1">
      <alignment horizontal="center"/>
    </xf>
    <xf numFmtId="0" fontId="0" fillId="8" borderId="0" xfId="0" applyFill="1" applyAlignment="1">
      <alignment horizontal="center"/>
    </xf>
    <xf numFmtId="0" fontId="0" fillId="9" borderId="0" xfId="0" applyFill="1" applyAlignment="1">
      <alignment horizontal="center"/>
    </xf>
    <xf numFmtId="0" fontId="0" fillId="0" borderId="33" xfId="0" applyBorder="1"/>
    <xf numFmtId="0" fontId="2" fillId="0" borderId="33" xfId="0" applyFont="1" applyBorder="1"/>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xf>
    <xf numFmtId="0" fontId="0" fillId="0" borderId="0" xfId="0" applyFill="1" applyAlignment="1">
      <alignment horizontal="center" vertical="center"/>
    </xf>
    <xf numFmtId="0" fontId="0" fillId="11" borderId="7" xfId="0" applyFill="1" applyBorder="1" applyAlignment="1">
      <alignment horizontal="center"/>
    </xf>
    <xf numFmtId="0" fontId="0" fillId="11" borderId="8" xfId="0" applyFill="1" applyBorder="1" applyAlignment="1">
      <alignment horizontal="center"/>
    </xf>
    <xf numFmtId="0" fontId="0" fillId="11" borderId="11" xfId="0" applyFill="1" applyBorder="1" applyAlignment="1">
      <alignment horizontal="center"/>
    </xf>
    <xf numFmtId="0" fontId="0" fillId="11" borderId="12" xfId="0" applyFill="1" applyBorder="1" applyAlignment="1">
      <alignment horizontal="center"/>
    </xf>
    <xf numFmtId="0" fontId="1" fillId="11" borderId="2" xfId="0" applyFont="1" applyFill="1" applyBorder="1" applyAlignment="1">
      <alignment horizontal="center"/>
    </xf>
    <xf numFmtId="0" fontId="1" fillId="11" borderId="0" xfId="0" applyFont="1" applyFill="1" applyBorder="1" applyAlignment="1">
      <alignment horizontal="center"/>
    </xf>
    <xf numFmtId="0" fontId="1" fillId="11" borderId="3" xfId="0" applyFont="1" applyFill="1" applyBorder="1" applyAlignment="1">
      <alignment horizontal="center"/>
    </xf>
    <xf numFmtId="0" fontId="0" fillId="11" borderId="17" xfId="0" applyFill="1" applyBorder="1" applyAlignment="1">
      <alignment horizontal="center"/>
    </xf>
    <xf numFmtId="0" fontId="0" fillId="11" borderId="25" xfId="0" applyFill="1" applyBorder="1" applyAlignment="1">
      <alignment horizontal="center"/>
    </xf>
    <xf numFmtId="0" fontId="0" fillId="11" borderId="20" xfId="0" applyFill="1" applyBorder="1" applyAlignment="1">
      <alignment horizontal="center"/>
    </xf>
    <xf numFmtId="0" fontId="1" fillId="11" borderId="16" xfId="0" applyFont="1" applyFill="1" applyBorder="1" applyAlignment="1">
      <alignment horizontal="center"/>
    </xf>
    <xf numFmtId="0" fontId="1" fillId="11" borderId="24" xfId="0" applyFont="1" applyFill="1" applyBorder="1" applyAlignment="1">
      <alignment horizontal="center"/>
    </xf>
    <xf numFmtId="0" fontId="1" fillId="11" borderId="19" xfId="0" applyFont="1" applyFill="1" applyBorder="1" applyAlignment="1">
      <alignment horizontal="center"/>
    </xf>
    <xf numFmtId="0" fontId="1" fillId="16" borderId="31" xfId="0" applyFont="1" applyFill="1" applyBorder="1" applyAlignment="1">
      <alignment horizontal="center"/>
    </xf>
    <xf numFmtId="0" fontId="1" fillId="16" borderId="32" xfId="0" applyFont="1" applyFill="1" applyBorder="1" applyAlignment="1">
      <alignment horizontal="center"/>
    </xf>
    <xf numFmtId="0" fontId="6" fillId="0" borderId="0" xfId="0" applyFont="1"/>
    <xf numFmtId="0" fontId="1" fillId="0" borderId="0" xfId="0" applyFont="1"/>
    <xf numFmtId="0" fontId="0" fillId="9" borderId="0" xfId="0" applyFill="1" applyAlignment="1" applyProtection="1">
      <alignment horizontal="left"/>
      <protection hidden="1"/>
    </xf>
    <xf numFmtId="164" fontId="0" fillId="9" borderId="0" xfId="0" applyNumberFormat="1" applyFill="1" applyAlignment="1" applyProtection="1">
      <alignment horizontal="left"/>
      <protection hidden="1"/>
    </xf>
    <xf numFmtId="2" fontId="0" fillId="9" borderId="0" xfId="0" applyNumberFormat="1" applyFill="1" applyAlignment="1" applyProtection="1">
      <alignment horizontal="left"/>
      <protection hidden="1"/>
    </xf>
  </cellXfs>
  <cellStyles count="1">
    <cellStyle name="Normal" xfId="0" builtinId="0"/>
  </cellStyles>
  <dxfs count="0"/>
  <tableStyles count="0" defaultTableStyle="TableStyleMedium2" defaultPivotStyle="PivotStyleLight16"/>
  <colors>
    <mruColors>
      <color rgb="FFABB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8B89D-970A-444E-819E-95167572D7FA}">
  <sheetPr codeName="Sheet1"/>
  <dimension ref="A1:AG182"/>
  <sheetViews>
    <sheetView topLeftCell="A71" zoomScaleNormal="100" workbookViewId="0">
      <selection activeCell="J93" sqref="J93"/>
    </sheetView>
  </sheetViews>
  <sheetFormatPr defaultRowHeight="15" x14ac:dyDescent="0.25"/>
  <cols>
    <col min="2" max="2" width="16.85546875" customWidth="1"/>
    <col min="3" max="3" width="13.7109375" customWidth="1"/>
    <col min="4" max="12" width="13" customWidth="1"/>
    <col min="13" max="13" width="15.28515625" customWidth="1"/>
    <col min="14" max="48" width="13" customWidth="1"/>
  </cols>
  <sheetData>
    <row r="1" spans="2:27" x14ac:dyDescent="0.25">
      <c r="M1" s="105" t="s">
        <v>75</v>
      </c>
      <c r="N1" s="106"/>
      <c r="O1" s="106"/>
      <c r="P1" s="107"/>
      <c r="Q1" s="108" t="s">
        <v>82</v>
      </c>
      <c r="R1" s="109"/>
      <c r="S1" s="99" t="s">
        <v>83</v>
      </c>
      <c r="T1" s="100"/>
      <c r="U1" s="100"/>
      <c r="V1" s="100"/>
      <c r="W1" s="100"/>
      <c r="X1" s="101"/>
    </row>
    <row r="2" spans="2:27" x14ac:dyDescent="0.25">
      <c r="B2" s="30" t="s">
        <v>58</v>
      </c>
      <c r="C2" s="30"/>
      <c r="D2" s="35" t="s">
        <v>64</v>
      </c>
      <c r="E2" s="35"/>
      <c r="M2" s="95" t="s">
        <v>76</v>
      </c>
      <c r="N2" s="96"/>
      <c r="O2" s="95" t="s">
        <v>77</v>
      </c>
      <c r="P2" s="96"/>
      <c r="Q2" s="95" t="s">
        <v>81</v>
      </c>
      <c r="R2" s="96"/>
      <c r="S2" s="95" t="s">
        <v>81</v>
      </c>
      <c r="T2" s="96"/>
      <c r="U2" s="102" t="s">
        <v>84</v>
      </c>
      <c r="V2" s="103"/>
      <c r="W2" s="103"/>
      <c r="X2" s="104"/>
    </row>
    <row r="3" spans="2:27" x14ac:dyDescent="0.25">
      <c r="B3" t="s">
        <v>51</v>
      </c>
      <c r="C3" s="2" t="s">
        <v>52</v>
      </c>
      <c r="D3" s="2" t="s">
        <v>56</v>
      </c>
      <c r="E3" s="2" t="s">
        <v>59</v>
      </c>
      <c r="F3" s="2" t="s">
        <v>57</v>
      </c>
      <c r="G3" s="2" t="s">
        <v>60</v>
      </c>
      <c r="H3" s="2"/>
      <c r="I3" s="2"/>
      <c r="K3" s="32" t="s">
        <v>15</v>
      </c>
      <c r="L3" s="32" t="s">
        <v>65</v>
      </c>
      <c r="M3" s="65" t="s">
        <v>7</v>
      </c>
      <c r="N3" s="66">
        <v>-0.25</v>
      </c>
      <c r="O3" s="65" t="s">
        <v>7</v>
      </c>
      <c r="P3" s="66">
        <v>3.25</v>
      </c>
      <c r="Q3" s="65" t="s">
        <v>7</v>
      </c>
      <c r="R3" s="66">
        <v>1.5</v>
      </c>
      <c r="S3" s="69" t="s">
        <v>7</v>
      </c>
      <c r="T3" s="70">
        <v>2.5</v>
      </c>
      <c r="U3" s="97" t="s">
        <v>76</v>
      </c>
      <c r="V3" s="98"/>
      <c r="W3" s="97" t="s">
        <v>77</v>
      </c>
      <c r="X3" s="98"/>
    </row>
    <row r="4" spans="2:27" x14ac:dyDescent="0.25">
      <c r="B4" t="s">
        <v>53</v>
      </c>
      <c r="C4" s="2" t="s">
        <v>5</v>
      </c>
      <c r="D4" s="31">
        <v>4.75</v>
      </c>
      <c r="E4" s="31">
        <v>5.625</v>
      </c>
      <c r="F4" s="31">
        <v>7.25</v>
      </c>
      <c r="G4" s="31">
        <v>8.125</v>
      </c>
      <c r="H4" s="31"/>
      <c r="I4" s="31"/>
      <c r="J4" s="9"/>
      <c r="K4" s="33">
        <v>1.875</v>
      </c>
      <c r="L4" s="33">
        <v>1.5</v>
      </c>
      <c r="M4" s="67" t="s">
        <v>8</v>
      </c>
      <c r="N4" s="68">
        <v>0.125</v>
      </c>
      <c r="O4" s="67" t="s">
        <v>8</v>
      </c>
      <c r="P4" s="68">
        <v>3.625</v>
      </c>
      <c r="Q4" s="67" t="s">
        <v>8</v>
      </c>
      <c r="R4" s="68">
        <v>1.875</v>
      </c>
      <c r="S4" s="67" t="s">
        <v>8</v>
      </c>
      <c r="T4" s="68">
        <v>2.75</v>
      </c>
      <c r="U4" s="65" t="s">
        <v>7</v>
      </c>
      <c r="V4" s="66">
        <v>0.75</v>
      </c>
      <c r="W4" s="65" t="s">
        <v>7</v>
      </c>
      <c r="X4" s="66">
        <v>3.25</v>
      </c>
    </row>
    <row r="5" spans="2:27" x14ac:dyDescent="0.25">
      <c r="B5" t="s">
        <v>53</v>
      </c>
      <c r="C5" s="2" t="s">
        <v>12</v>
      </c>
      <c r="D5" s="34">
        <f>D4+K4</f>
        <v>6.625</v>
      </c>
      <c r="E5" s="34">
        <f>E4+K4</f>
        <v>7.5</v>
      </c>
      <c r="F5" s="34">
        <f>F4+K4</f>
        <v>9.125</v>
      </c>
      <c r="G5" s="34">
        <f>G4+K4</f>
        <v>10</v>
      </c>
      <c r="H5" s="34"/>
      <c r="I5" s="34"/>
      <c r="J5" s="9"/>
      <c r="K5" s="9"/>
      <c r="L5" s="9"/>
      <c r="U5" s="67" t="s">
        <v>8</v>
      </c>
      <c r="V5" s="68">
        <v>1</v>
      </c>
      <c r="W5" s="67" t="s">
        <v>8</v>
      </c>
      <c r="X5" s="68">
        <v>4.5</v>
      </c>
    </row>
    <row r="6" spans="2:27" x14ac:dyDescent="0.25">
      <c r="B6" t="s">
        <v>54</v>
      </c>
      <c r="C6" s="2" t="s">
        <v>6</v>
      </c>
      <c r="D6" s="31">
        <v>5</v>
      </c>
      <c r="E6" s="31">
        <v>5.875</v>
      </c>
      <c r="F6" s="31">
        <v>7.875</v>
      </c>
      <c r="G6" s="31">
        <v>8.75</v>
      </c>
      <c r="H6" s="31"/>
      <c r="I6" s="31"/>
      <c r="J6" s="9"/>
      <c r="K6" s="9"/>
      <c r="L6" s="9"/>
    </row>
    <row r="7" spans="2:27" x14ac:dyDescent="0.25">
      <c r="B7" t="s">
        <v>54</v>
      </c>
      <c r="C7" s="2" t="s">
        <v>37</v>
      </c>
      <c r="D7" s="34">
        <f>D6+K4</f>
        <v>6.875</v>
      </c>
      <c r="E7" s="34">
        <f>E6+K4</f>
        <v>7.75</v>
      </c>
      <c r="F7" s="34">
        <f>F6+K4</f>
        <v>9.75</v>
      </c>
      <c r="G7" s="34">
        <f>G6+K4</f>
        <v>10.625</v>
      </c>
      <c r="H7" s="34"/>
      <c r="I7" s="34"/>
      <c r="J7" s="9"/>
      <c r="K7" s="9"/>
      <c r="L7" s="9"/>
      <c r="Y7">
        <f>(92+1/8)+2.75</f>
        <v>94.875</v>
      </c>
    </row>
    <row r="8" spans="2:27" x14ac:dyDescent="0.25">
      <c r="B8" t="s">
        <v>41</v>
      </c>
      <c r="C8" s="2" t="s">
        <v>6</v>
      </c>
      <c r="D8" s="34">
        <f>D6+L4</f>
        <v>6.5</v>
      </c>
      <c r="E8" s="34">
        <f>E6+L4</f>
        <v>7.375</v>
      </c>
      <c r="F8" s="34">
        <f>F6+L4</f>
        <v>9.375</v>
      </c>
      <c r="G8" s="34">
        <f>G6+L4</f>
        <v>10.25</v>
      </c>
      <c r="H8" s="34"/>
      <c r="I8" s="34"/>
      <c r="J8" s="9"/>
      <c r="K8" s="9"/>
      <c r="L8" s="9"/>
    </row>
    <row r="9" spans="2:27" x14ac:dyDescent="0.25">
      <c r="B9" t="s">
        <v>41</v>
      </c>
      <c r="C9" s="2" t="s">
        <v>37</v>
      </c>
      <c r="D9" s="34">
        <f>D7+L4</f>
        <v>8.375</v>
      </c>
      <c r="E9" s="34">
        <f>E7+L4</f>
        <v>9.25</v>
      </c>
      <c r="F9" s="34">
        <f>F7+L4</f>
        <v>11.25</v>
      </c>
      <c r="G9" s="34">
        <f>G7+L4</f>
        <v>12.125</v>
      </c>
      <c r="H9" s="34"/>
      <c r="I9" s="34"/>
      <c r="J9" s="9"/>
      <c r="K9" s="9"/>
      <c r="L9" s="9"/>
    </row>
    <row r="10" spans="2:27" x14ac:dyDescent="0.25">
      <c r="C10" s="2"/>
      <c r="D10" s="4"/>
      <c r="E10" s="4"/>
      <c r="F10" s="4"/>
      <c r="G10" s="4"/>
      <c r="H10" s="4"/>
      <c r="I10" s="4"/>
      <c r="J10" s="9"/>
      <c r="K10" s="9"/>
      <c r="L10" s="9"/>
    </row>
    <row r="11" spans="2:27" x14ac:dyDescent="0.25">
      <c r="B11">
        <v>1</v>
      </c>
      <c r="C11" s="2">
        <v>2</v>
      </c>
      <c r="D11">
        <v>3</v>
      </c>
      <c r="E11" s="2">
        <v>4</v>
      </c>
      <c r="F11">
        <v>5</v>
      </c>
      <c r="G11" s="2">
        <v>6</v>
      </c>
      <c r="H11">
        <v>7</v>
      </c>
      <c r="I11" s="2">
        <v>8</v>
      </c>
      <c r="J11">
        <v>9</v>
      </c>
      <c r="K11" s="2">
        <v>10</v>
      </c>
      <c r="L11">
        <v>11</v>
      </c>
      <c r="M11" s="2">
        <v>12</v>
      </c>
      <c r="N11">
        <v>13</v>
      </c>
      <c r="O11" s="2">
        <v>14</v>
      </c>
      <c r="P11">
        <v>15</v>
      </c>
      <c r="Q11" s="2">
        <v>16</v>
      </c>
      <c r="R11">
        <v>17</v>
      </c>
      <c r="S11" s="2">
        <v>18</v>
      </c>
      <c r="T11">
        <v>19</v>
      </c>
      <c r="U11" s="2">
        <v>20</v>
      </c>
      <c r="V11">
        <v>21</v>
      </c>
      <c r="W11" s="2">
        <v>22</v>
      </c>
      <c r="X11">
        <v>23</v>
      </c>
      <c r="Y11" s="2">
        <v>24</v>
      </c>
      <c r="Z11">
        <v>25</v>
      </c>
      <c r="AA11" s="2">
        <v>26</v>
      </c>
    </row>
    <row r="12" spans="2:27" x14ac:dyDescent="0.25">
      <c r="B12" s="93" t="s">
        <v>66</v>
      </c>
      <c r="C12" s="94" t="s">
        <v>67</v>
      </c>
      <c r="D12" s="36" t="s">
        <v>56</v>
      </c>
      <c r="E12" s="36" t="s">
        <v>59</v>
      </c>
      <c r="F12" s="37" t="s">
        <v>57</v>
      </c>
      <c r="G12" s="37" t="s">
        <v>60</v>
      </c>
      <c r="H12" s="25" t="s">
        <v>56</v>
      </c>
      <c r="I12" s="25" t="s">
        <v>59</v>
      </c>
      <c r="J12" s="38" t="s">
        <v>57</v>
      </c>
      <c r="K12" s="51" t="s">
        <v>60</v>
      </c>
      <c r="L12" s="39" t="s">
        <v>56</v>
      </c>
      <c r="M12" s="39" t="s">
        <v>59</v>
      </c>
      <c r="N12" s="40" t="s">
        <v>57</v>
      </c>
      <c r="O12" s="41" t="s">
        <v>60</v>
      </c>
      <c r="P12" s="24" t="s">
        <v>56</v>
      </c>
      <c r="Q12" s="24" t="s">
        <v>59</v>
      </c>
      <c r="R12" s="43" t="s">
        <v>57</v>
      </c>
      <c r="S12" s="44" t="s">
        <v>60</v>
      </c>
      <c r="T12" s="27" t="s">
        <v>56</v>
      </c>
      <c r="U12" s="27" t="s">
        <v>59</v>
      </c>
      <c r="V12" s="27" t="s">
        <v>57</v>
      </c>
      <c r="W12" s="45" t="s">
        <v>60</v>
      </c>
      <c r="X12" s="27" t="s">
        <v>56</v>
      </c>
      <c r="Y12" s="27" t="s">
        <v>59</v>
      </c>
      <c r="Z12" s="27" t="s">
        <v>57</v>
      </c>
      <c r="AA12" s="45" t="s">
        <v>60</v>
      </c>
    </row>
    <row r="13" spans="2:27" x14ac:dyDescent="0.25">
      <c r="B13" s="93"/>
      <c r="C13" s="94"/>
      <c r="D13" s="36" t="s">
        <v>53</v>
      </c>
      <c r="E13" s="36" t="s">
        <v>53</v>
      </c>
      <c r="F13" s="37" t="s">
        <v>53</v>
      </c>
      <c r="G13" s="37" t="s">
        <v>53</v>
      </c>
      <c r="H13" s="25" t="s">
        <v>53</v>
      </c>
      <c r="I13" s="25" t="s">
        <v>53</v>
      </c>
      <c r="J13" s="38" t="s">
        <v>53</v>
      </c>
      <c r="K13" s="51" t="s">
        <v>53</v>
      </c>
      <c r="L13" s="22" t="s">
        <v>54</v>
      </c>
      <c r="M13" s="22" t="s">
        <v>54</v>
      </c>
      <c r="N13" s="41" t="s">
        <v>54</v>
      </c>
      <c r="O13" s="41" t="s">
        <v>54</v>
      </c>
      <c r="P13" s="42" t="s">
        <v>54</v>
      </c>
      <c r="Q13" s="42" t="s">
        <v>54</v>
      </c>
      <c r="R13" s="44" t="s">
        <v>54</v>
      </c>
      <c r="S13" s="44" t="s">
        <v>54</v>
      </c>
      <c r="T13" s="45" t="s">
        <v>41</v>
      </c>
      <c r="U13" s="45" t="s">
        <v>41</v>
      </c>
      <c r="V13" s="45" t="s">
        <v>41</v>
      </c>
      <c r="W13" s="45" t="s">
        <v>41</v>
      </c>
      <c r="X13" s="45" t="s">
        <v>41</v>
      </c>
      <c r="Y13" s="45" t="s">
        <v>41</v>
      </c>
      <c r="Z13" s="45" t="s">
        <v>41</v>
      </c>
      <c r="AA13" s="45" t="s">
        <v>41</v>
      </c>
    </row>
    <row r="14" spans="2:27" x14ac:dyDescent="0.25">
      <c r="B14" s="93"/>
      <c r="C14" s="94"/>
      <c r="D14" s="36" t="s">
        <v>55</v>
      </c>
      <c r="E14" s="36" t="s">
        <v>55</v>
      </c>
      <c r="F14" s="37" t="s">
        <v>55</v>
      </c>
      <c r="G14" s="37" t="s">
        <v>55</v>
      </c>
      <c r="H14" s="25" t="s">
        <v>61</v>
      </c>
      <c r="I14" s="25" t="s">
        <v>61</v>
      </c>
      <c r="J14" s="38" t="s">
        <v>61</v>
      </c>
      <c r="K14" s="51" t="s">
        <v>61</v>
      </c>
      <c r="L14" s="22" t="s">
        <v>62</v>
      </c>
      <c r="M14" s="22" t="s">
        <v>62</v>
      </c>
      <c r="N14" s="41" t="s">
        <v>62</v>
      </c>
      <c r="O14" s="41" t="s">
        <v>62</v>
      </c>
      <c r="P14" s="42" t="s">
        <v>63</v>
      </c>
      <c r="Q14" s="42" t="s">
        <v>63</v>
      </c>
      <c r="R14" s="44" t="s">
        <v>63</v>
      </c>
      <c r="S14" s="44" t="s">
        <v>63</v>
      </c>
      <c r="T14" s="45" t="s">
        <v>62</v>
      </c>
      <c r="U14" s="45" t="s">
        <v>62</v>
      </c>
      <c r="V14" s="45" t="s">
        <v>62</v>
      </c>
      <c r="W14" s="45" t="s">
        <v>62</v>
      </c>
      <c r="X14" s="45" t="s">
        <v>63</v>
      </c>
      <c r="Y14" s="45" t="s">
        <v>63</v>
      </c>
      <c r="Z14" s="45" t="s">
        <v>63</v>
      </c>
      <c r="AA14" s="45" t="s">
        <v>63</v>
      </c>
    </row>
    <row r="15" spans="2:27" x14ac:dyDescent="0.25">
      <c r="B15" s="24">
        <v>11</v>
      </c>
      <c r="C15" s="5">
        <v>3.75</v>
      </c>
      <c r="D15" s="36">
        <f>$C$15+$D$4</f>
        <v>8.5</v>
      </c>
      <c r="E15" s="36">
        <f>C15+$E$4</f>
        <v>9.375</v>
      </c>
      <c r="F15" s="37">
        <f>C15+$F$4</f>
        <v>11</v>
      </c>
      <c r="G15" s="37">
        <f>C15+$G$4</f>
        <v>11.875</v>
      </c>
      <c r="H15" s="25">
        <f t="shared" ref="H15:H48" si="0">C15+$D$5</f>
        <v>10.375</v>
      </c>
      <c r="I15" s="25">
        <f>C15+$E$5</f>
        <v>11.25</v>
      </c>
      <c r="J15" s="38">
        <f>C15+$F$5</f>
        <v>12.875</v>
      </c>
      <c r="K15" s="51">
        <f>C15+$G$5</f>
        <v>13.75</v>
      </c>
      <c r="L15" s="22">
        <f t="shared" ref="L15:L48" si="1">C15+$D$6</f>
        <v>8.75</v>
      </c>
      <c r="M15" s="22">
        <f>C15+$E$6</f>
        <v>9.625</v>
      </c>
      <c r="N15" s="41">
        <f>C15+$F$6</f>
        <v>11.625</v>
      </c>
      <c r="O15" s="41">
        <f>C15+$G$6</f>
        <v>12.5</v>
      </c>
      <c r="P15" s="42">
        <f t="shared" ref="P15:P48" si="2">C15+$D$7</f>
        <v>10.625</v>
      </c>
      <c r="Q15" s="42">
        <f>C15+$E$7</f>
        <v>11.5</v>
      </c>
      <c r="R15" s="44">
        <f>C15+$F$7</f>
        <v>13.5</v>
      </c>
      <c r="S15" s="44">
        <f>C15+$G$7</f>
        <v>14.375</v>
      </c>
      <c r="T15" s="45">
        <f t="shared" ref="T15:T48" si="3">C15+$D$8</f>
        <v>10.25</v>
      </c>
      <c r="U15" s="45">
        <f>C15+$E$8</f>
        <v>11.125</v>
      </c>
      <c r="V15" s="45">
        <f>C15+$F$8</f>
        <v>13.125</v>
      </c>
      <c r="W15" s="45">
        <f>C15+$G$8</f>
        <v>14</v>
      </c>
      <c r="X15" s="45">
        <f t="shared" ref="X15:X48" si="4">C15+$D$9</f>
        <v>12.125</v>
      </c>
      <c r="Y15" s="45">
        <f>C15+$E$9</f>
        <v>13</v>
      </c>
      <c r="Z15" s="45">
        <f>C15+$F$9</f>
        <v>15</v>
      </c>
      <c r="AA15" s="45">
        <f>C15+$G$9</f>
        <v>15.875</v>
      </c>
    </row>
    <row r="16" spans="2:27" x14ac:dyDescent="0.25">
      <c r="B16" s="24">
        <v>21</v>
      </c>
      <c r="C16" s="5">
        <v>4.75</v>
      </c>
      <c r="D16" s="36">
        <f>$C$16+$D$4</f>
        <v>9.5</v>
      </c>
      <c r="E16" s="36">
        <f t="shared" ref="E16:E48" si="5">C16+$E$4</f>
        <v>10.375</v>
      </c>
      <c r="F16" s="37">
        <f t="shared" ref="F16:F48" si="6">C16+$F$4</f>
        <v>12</v>
      </c>
      <c r="G16" s="37">
        <f t="shared" ref="G16:G48" si="7">C16+$G$4</f>
        <v>12.875</v>
      </c>
      <c r="H16" s="25">
        <f t="shared" si="0"/>
        <v>11.375</v>
      </c>
      <c r="I16" s="25">
        <f t="shared" ref="I16:I48" si="8">C16+$E$5</f>
        <v>12.25</v>
      </c>
      <c r="J16" s="38">
        <f t="shared" ref="J16:J48" si="9">C16+$F$5</f>
        <v>13.875</v>
      </c>
      <c r="K16" s="51">
        <f t="shared" ref="K16:K48" si="10">C16+$G$5</f>
        <v>14.75</v>
      </c>
      <c r="L16" s="22">
        <f t="shared" si="1"/>
        <v>9.75</v>
      </c>
      <c r="M16" s="22">
        <f t="shared" ref="M16:M48" si="11">C16+$E$6</f>
        <v>10.625</v>
      </c>
      <c r="N16" s="41">
        <f t="shared" ref="N16:N48" si="12">C16+$F$6</f>
        <v>12.625</v>
      </c>
      <c r="O16" s="41">
        <f t="shared" ref="O16:O48" si="13">C16+$G$6</f>
        <v>13.5</v>
      </c>
      <c r="P16" s="42">
        <f t="shared" si="2"/>
        <v>11.625</v>
      </c>
      <c r="Q16" s="42">
        <f t="shared" ref="Q16:Q48" si="14">C16+$E$7</f>
        <v>12.5</v>
      </c>
      <c r="R16" s="44">
        <f t="shared" ref="R16:R48" si="15">C16+$F$7</f>
        <v>14.5</v>
      </c>
      <c r="S16" s="44">
        <f t="shared" ref="S16:S48" si="16">C16+$G$7</f>
        <v>15.375</v>
      </c>
      <c r="T16" s="45">
        <f t="shared" si="3"/>
        <v>11.25</v>
      </c>
      <c r="U16" s="45">
        <f t="shared" ref="U16:U48" si="17">C16+$E$8</f>
        <v>12.125</v>
      </c>
      <c r="V16" s="45">
        <f t="shared" ref="V16:V48" si="18">C16+$F$8</f>
        <v>14.125</v>
      </c>
      <c r="W16" s="45">
        <f t="shared" ref="W16:W48" si="19">C16+$G$8</f>
        <v>15</v>
      </c>
      <c r="X16" s="45">
        <f t="shared" si="4"/>
        <v>13.125</v>
      </c>
      <c r="Y16" s="45">
        <f t="shared" ref="Y16:Y48" si="20">C16+$E$9</f>
        <v>14</v>
      </c>
      <c r="Z16" s="45">
        <f t="shared" ref="Z16:Z48" si="21">C16+$F$9</f>
        <v>16</v>
      </c>
      <c r="AA16" s="45">
        <f t="shared" ref="AA16:AA48" si="22">C16+$G$9</f>
        <v>16.875</v>
      </c>
    </row>
    <row r="17" spans="2:27" x14ac:dyDescent="0.25">
      <c r="B17" s="24">
        <v>31</v>
      </c>
      <c r="C17" s="5">
        <v>5.75</v>
      </c>
      <c r="D17" s="36">
        <f>$C$17+$D$4</f>
        <v>10.5</v>
      </c>
      <c r="E17" s="36">
        <f t="shared" si="5"/>
        <v>11.375</v>
      </c>
      <c r="F17" s="37">
        <f t="shared" si="6"/>
        <v>13</v>
      </c>
      <c r="G17" s="37">
        <f t="shared" si="7"/>
        <v>13.875</v>
      </c>
      <c r="H17" s="25">
        <f t="shared" si="0"/>
        <v>12.375</v>
      </c>
      <c r="I17" s="25">
        <f t="shared" si="8"/>
        <v>13.25</v>
      </c>
      <c r="J17" s="38">
        <f t="shared" si="9"/>
        <v>14.875</v>
      </c>
      <c r="K17" s="51">
        <f t="shared" si="10"/>
        <v>15.75</v>
      </c>
      <c r="L17" s="22">
        <f t="shared" si="1"/>
        <v>10.75</v>
      </c>
      <c r="M17" s="22">
        <f t="shared" si="11"/>
        <v>11.625</v>
      </c>
      <c r="N17" s="41">
        <f t="shared" si="12"/>
        <v>13.625</v>
      </c>
      <c r="O17" s="41">
        <f t="shared" si="13"/>
        <v>14.5</v>
      </c>
      <c r="P17" s="42">
        <f t="shared" si="2"/>
        <v>12.625</v>
      </c>
      <c r="Q17" s="42">
        <f t="shared" si="14"/>
        <v>13.5</v>
      </c>
      <c r="R17" s="44">
        <f t="shared" si="15"/>
        <v>15.5</v>
      </c>
      <c r="S17" s="44">
        <f t="shared" si="16"/>
        <v>16.375</v>
      </c>
      <c r="T17" s="45">
        <f t="shared" si="3"/>
        <v>12.25</v>
      </c>
      <c r="U17" s="45">
        <f t="shared" si="17"/>
        <v>13.125</v>
      </c>
      <c r="V17" s="45">
        <f t="shared" si="18"/>
        <v>15.125</v>
      </c>
      <c r="W17" s="45">
        <f t="shared" si="19"/>
        <v>16</v>
      </c>
      <c r="X17" s="45">
        <f t="shared" si="4"/>
        <v>14.125</v>
      </c>
      <c r="Y17" s="45">
        <f t="shared" si="20"/>
        <v>15</v>
      </c>
      <c r="Z17" s="45">
        <f t="shared" si="21"/>
        <v>17</v>
      </c>
      <c r="AA17" s="45">
        <f t="shared" si="22"/>
        <v>17.875</v>
      </c>
    </row>
    <row r="18" spans="2:27" x14ac:dyDescent="0.25">
      <c r="B18" s="24">
        <v>41</v>
      </c>
      <c r="C18" s="5">
        <v>6.75</v>
      </c>
      <c r="D18" s="36">
        <f>$C$18+$D$4</f>
        <v>11.5</v>
      </c>
      <c r="E18" s="36">
        <f t="shared" si="5"/>
        <v>12.375</v>
      </c>
      <c r="F18" s="37">
        <f t="shared" si="6"/>
        <v>14</v>
      </c>
      <c r="G18" s="37">
        <f t="shared" si="7"/>
        <v>14.875</v>
      </c>
      <c r="H18" s="25">
        <f t="shared" si="0"/>
        <v>13.375</v>
      </c>
      <c r="I18" s="25">
        <f t="shared" si="8"/>
        <v>14.25</v>
      </c>
      <c r="J18" s="38">
        <f t="shared" si="9"/>
        <v>15.875</v>
      </c>
      <c r="K18" s="51">
        <f t="shared" si="10"/>
        <v>16.75</v>
      </c>
      <c r="L18" s="22">
        <f t="shared" si="1"/>
        <v>11.75</v>
      </c>
      <c r="M18" s="22">
        <f t="shared" si="11"/>
        <v>12.625</v>
      </c>
      <c r="N18" s="41">
        <f t="shared" si="12"/>
        <v>14.625</v>
      </c>
      <c r="O18" s="41">
        <f t="shared" si="13"/>
        <v>15.5</v>
      </c>
      <c r="P18" s="42">
        <f t="shared" si="2"/>
        <v>13.625</v>
      </c>
      <c r="Q18" s="42">
        <f t="shared" si="14"/>
        <v>14.5</v>
      </c>
      <c r="R18" s="44">
        <f t="shared" si="15"/>
        <v>16.5</v>
      </c>
      <c r="S18" s="44">
        <f t="shared" si="16"/>
        <v>17.375</v>
      </c>
      <c r="T18" s="45">
        <f t="shared" si="3"/>
        <v>13.25</v>
      </c>
      <c r="U18" s="45">
        <f t="shared" si="17"/>
        <v>14.125</v>
      </c>
      <c r="V18" s="45">
        <f t="shared" si="18"/>
        <v>16.125</v>
      </c>
      <c r="W18" s="45">
        <f t="shared" si="19"/>
        <v>17</v>
      </c>
      <c r="X18" s="45">
        <f t="shared" si="4"/>
        <v>15.125</v>
      </c>
      <c r="Y18" s="45">
        <f t="shared" si="20"/>
        <v>16</v>
      </c>
      <c r="Z18" s="45">
        <f t="shared" si="21"/>
        <v>18</v>
      </c>
      <c r="AA18" s="45">
        <f t="shared" si="22"/>
        <v>18.875</v>
      </c>
    </row>
    <row r="19" spans="2:27" x14ac:dyDescent="0.25">
      <c r="B19" s="24">
        <v>51</v>
      </c>
      <c r="C19" s="5">
        <v>7.875</v>
      </c>
      <c r="D19" s="36">
        <f>$C$19+$D$4</f>
        <v>12.625</v>
      </c>
      <c r="E19" s="36">
        <f t="shared" si="5"/>
        <v>13.5</v>
      </c>
      <c r="F19" s="37">
        <f t="shared" si="6"/>
        <v>15.125</v>
      </c>
      <c r="G19" s="37">
        <f t="shared" si="7"/>
        <v>16</v>
      </c>
      <c r="H19" s="25">
        <f t="shared" si="0"/>
        <v>14.5</v>
      </c>
      <c r="I19" s="25">
        <f t="shared" si="8"/>
        <v>15.375</v>
      </c>
      <c r="J19" s="38">
        <f t="shared" si="9"/>
        <v>17</v>
      </c>
      <c r="K19" s="51">
        <f t="shared" si="10"/>
        <v>17.875</v>
      </c>
      <c r="L19" s="22">
        <f t="shared" si="1"/>
        <v>12.875</v>
      </c>
      <c r="M19" s="22">
        <f t="shared" si="11"/>
        <v>13.75</v>
      </c>
      <c r="N19" s="41">
        <f t="shared" si="12"/>
        <v>15.75</v>
      </c>
      <c r="O19" s="41">
        <f t="shared" si="13"/>
        <v>16.625</v>
      </c>
      <c r="P19" s="42">
        <f t="shared" si="2"/>
        <v>14.75</v>
      </c>
      <c r="Q19" s="42">
        <f t="shared" si="14"/>
        <v>15.625</v>
      </c>
      <c r="R19" s="44">
        <f t="shared" si="15"/>
        <v>17.625</v>
      </c>
      <c r="S19" s="44">
        <f t="shared" si="16"/>
        <v>18.5</v>
      </c>
      <c r="T19" s="45">
        <f t="shared" si="3"/>
        <v>14.375</v>
      </c>
      <c r="U19" s="45">
        <f t="shared" si="17"/>
        <v>15.25</v>
      </c>
      <c r="V19" s="45">
        <f t="shared" si="18"/>
        <v>17.25</v>
      </c>
      <c r="W19" s="45">
        <f t="shared" si="19"/>
        <v>18.125</v>
      </c>
      <c r="X19" s="45">
        <f t="shared" si="4"/>
        <v>16.25</v>
      </c>
      <c r="Y19" s="45">
        <f t="shared" si="20"/>
        <v>17.125</v>
      </c>
      <c r="Z19" s="45">
        <f t="shared" si="21"/>
        <v>19.125</v>
      </c>
      <c r="AA19" s="45">
        <f t="shared" si="22"/>
        <v>20</v>
      </c>
    </row>
    <row r="20" spans="2:27" x14ac:dyDescent="0.25">
      <c r="B20" s="24">
        <v>61</v>
      </c>
      <c r="C20" s="5">
        <v>9.125</v>
      </c>
      <c r="D20" s="36">
        <f>$C$20+$D$4</f>
        <v>13.875</v>
      </c>
      <c r="E20" s="36">
        <f t="shared" si="5"/>
        <v>14.75</v>
      </c>
      <c r="F20" s="37">
        <f t="shared" si="6"/>
        <v>16.375</v>
      </c>
      <c r="G20" s="37">
        <f t="shared" si="7"/>
        <v>17.25</v>
      </c>
      <c r="H20" s="25">
        <f t="shared" si="0"/>
        <v>15.75</v>
      </c>
      <c r="I20" s="25">
        <f t="shared" si="8"/>
        <v>16.625</v>
      </c>
      <c r="J20" s="38">
        <f t="shared" si="9"/>
        <v>18.25</v>
      </c>
      <c r="K20" s="51">
        <f t="shared" si="10"/>
        <v>19.125</v>
      </c>
      <c r="L20" s="22">
        <f t="shared" si="1"/>
        <v>14.125</v>
      </c>
      <c r="M20" s="22">
        <f t="shared" si="11"/>
        <v>15</v>
      </c>
      <c r="N20" s="41">
        <f t="shared" si="12"/>
        <v>17</v>
      </c>
      <c r="O20" s="41">
        <f t="shared" si="13"/>
        <v>17.875</v>
      </c>
      <c r="P20" s="42">
        <f t="shared" si="2"/>
        <v>16</v>
      </c>
      <c r="Q20" s="42">
        <f t="shared" si="14"/>
        <v>16.875</v>
      </c>
      <c r="R20" s="44">
        <f t="shared" si="15"/>
        <v>18.875</v>
      </c>
      <c r="S20" s="44">
        <f t="shared" si="16"/>
        <v>19.75</v>
      </c>
      <c r="T20" s="45">
        <f t="shared" si="3"/>
        <v>15.625</v>
      </c>
      <c r="U20" s="45">
        <f t="shared" si="17"/>
        <v>16.5</v>
      </c>
      <c r="V20" s="45">
        <f t="shared" si="18"/>
        <v>18.5</v>
      </c>
      <c r="W20" s="45">
        <f t="shared" si="19"/>
        <v>19.375</v>
      </c>
      <c r="X20" s="45">
        <f t="shared" si="4"/>
        <v>17.5</v>
      </c>
      <c r="Y20" s="45">
        <f t="shared" si="20"/>
        <v>18.375</v>
      </c>
      <c r="Z20" s="45">
        <f t="shared" si="21"/>
        <v>20.375</v>
      </c>
      <c r="AA20" s="45">
        <f t="shared" si="22"/>
        <v>21.25</v>
      </c>
    </row>
    <row r="21" spans="2:27" x14ac:dyDescent="0.25">
      <c r="B21" s="24">
        <v>71</v>
      </c>
      <c r="C21" s="5">
        <v>10.25</v>
      </c>
      <c r="D21" s="36">
        <f>$C$21+$D$4</f>
        <v>15</v>
      </c>
      <c r="E21" s="36">
        <f t="shared" si="5"/>
        <v>15.875</v>
      </c>
      <c r="F21" s="37">
        <f t="shared" si="6"/>
        <v>17.5</v>
      </c>
      <c r="G21" s="37">
        <f t="shared" si="7"/>
        <v>18.375</v>
      </c>
      <c r="H21" s="25">
        <f t="shared" si="0"/>
        <v>16.875</v>
      </c>
      <c r="I21" s="25">
        <f t="shared" si="8"/>
        <v>17.75</v>
      </c>
      <c r="J21" s="38">
        <f t="shared" si="9"/>
        <v>19.375</v>
      </c>
      <c r="K21" s="51">
        <f t="shared" si="10"/>
        <v>20.25</v>
      </c>
      <c r="L21" s="22">
        <f t="shared" si="1"/>
        <v>15.25</v>
      </c>
      <c r="M21" s="22">
        <f t="shared" si="11"/>
        <v>16.125</v>
      </c>
      <c r="N21" s="41">
        <f t="shared" si="12"/>
        <v>18.125</v>
      </c>
      <c r="O21" s="41">
        <f t="shared" si="13"/>
        <v>19</v>
      </c>
      <c r="P21" s="42">
        <f t="shared" si="2"/>
        <v>17.125</v>
      </c>
      <c r="Q21" s="42">
        <f t="shared" si="14"/>
        <v>18</v>
      </c>
      <c r="R21" s="44">
        <f t="shared" si="15"/>
        <v>20</v>
      </c>
      <c r="S21" s="44">
        <f t="shared" si="16"/>
        <v>20.875</v>
      </c>
      <c r="T21" s="45">
        <f t="shared" si="3"/>
        <v>16.75</v>
      </c>
      <c r="U21" s="45">
        <f t="shared" si="17"/>
        <v>17.625</v>
      </c>
      <c r="V21" s="45">
        <f t="shared" si="18"/>
        <v>19.625</v>
      </c>
      <c r="W21" s="45">
        <f t="shared" si="19"/>
        <v>20.5</v>
      </c>
      <c r="X21" s="45">
        <f t="shared" si="4"/>
        <v>18.625</v>
      </c>
      <c r="Y21" s="45">
        <f t="shared" si="20"/>
        <v>19.5</v>
      </c>
      <c r="Z21" s="45">
        <f t="shared" si="21"/>
        <v>21.5</v>
      </c>
      <c r="AA21" s="45">
        <f t="shared" si="22"/>
        <v>22.375</v>
      </c>
    </row>
    <row r="22" spans="2:27" x14ac:dyDescent="0.25">
      <c r="B22" s="24">
        <v>81</v>
      </c>
      <c r="C22" s="5">
        <v>11.875</v>
      </c>
      <c r="D22" s="36">
        <f>$C$22+$D$4</f>
        <v>16.625</v>
      </c>
      <c r="E22" s="36">
        <f t="shared" si="5"/>
        <v>17.5</v>
      </c>
      <c r="F22" s="37">
        <f t="shared" si="6"/>
        <v>19.125</v>
      </c>
      <c r="G22" s="37">
        <f t="shared" si="7"/>
        <v>20</v>
      </c>
      <c r="H22" s="25">
        <f t="shared" si="0"/>
        <v>18.5</v>
      </c>
      <c r="I22" s="25">
        <f t="shared" si="8"/>
        <v>19.375</v>
      </c>
      <c r="J22" s="38">
        <f t="shared" si="9"/>
        <v>21</v>
      </c>
      <c r="K22" s="51">
        <f t="shared" si="10"/>
        <v>21.875</v>
      </c>
      <c r="L22" s="22">
        <f t="shared" si="1"/>
        <v>16.875</v>
      </c>
      <c r="M22" s="22">
        <f t="shared" si="11"/>
        <v>17.75</v>
      </c>
      <c r="N22" s="41">
        <f t="shared" si="12"/>
        <v>19.75</v>
      </c>
      <c r="O22" s="41">
        <f t="shared" si="13"/>
        <v>20.625</v>
      </c>
      <c r="P22" s="42">
        <f t="shared" si="2"/>
        <v>18.75</v>
      </c>
      <c r="Q22" s="42">
        <f t="shared" si="14"/>
        <v>19.625</v>
      </c>
      <c r="R22" s="44">
        <f t="shared" si="15"/>
        <v>21.625</v>
      </c>
      <c r="S22" s="44">
        <f t="shared" si="16"/>
        <v>22.5</v>
      </c>
      <c r="T22" s="45">
        <f t="shared" si="3"/>
        <v>18.375</v>
      </c>
      <c r="U22" s="45">
        <f t="shared" si="17"/>
        <v>19.25</v>
      </c>
      <c r="V22" s="45">
        <f t="shared" si="18"/>
        <v>21.25</v>
      </c>
      <c r="W22" s="45">
        <f t="shared" si="19"/>
        <v>22.125</v>
      </c>
      <c r="X22" s="45">
        <f t="shared" si="4"/>
        <v>20.25</v>
      </c>
      <c r="Y22" s="45">
        <f t="shared" si="20"/>
        <v>21.125</v>
      </c>
      <c r="Z22" s="45">
        <f t="shared" si="21"/>
        <v>23.125</v>
      </c>
      <c r="AA22" s="45">
        <f t="shared" si="22"/>
        <v>24</v>
      </c>
    </row>
    <row r="23" spans="2:27" x14ac:dyDescent="0.25">
      <c r="B23" s="24">
        <v>91</v>
      </c>
      <c r="C23" s="5">
        <v>12.625</v>
      </c>
      <c r="D23" s="36">
        <f>$C$23+$D$4</f>
        <v>17.375</v>
      </c>
      <c r="E23" s="36">
        <f t="shared" si="5"/>
        <v>18.25</v>
      </c>
      <c r="F23" s="37">
        <f t="shared" si="6"/>
        <v>19.875</v>
      </c>
      <c r="G23" s="37">
        <f t="shared" si="7"/>
        <v>20.75</v>
      </c>
      <c r="H23" s="25">
        <f t="shared" si="0"/>
        <v>19.25</v>
      </c>
      <c r="I23" s="25">
        <f t="shared" si="8"/>
        <v>20.125</v>
      </c>
      <c r="J23" s="38">
        <f t="shared" si="9"/>
        <v>21.75</v>
      </c>
      <c r="K23" s="51">
        <f t="shared" si="10"/>
        <v>22.625</v>
      </c>
      <c r="L23" s="22">
        <f t="shared" si="1"/>
        <v>17.625</v>
      </c>
      <c r="M23" s="22">
        <f t="shared" si="11"/>
        <v>18.5</v>
      </c>
      <c r="N23" s="41">
        <f t="shared" si="12"/>
        <v>20.5</v>
      </c>
      <c r="O23" s="41">
        <f t="shared" si="13"/>
        <v>21.375</v>
      </c>
      <c r="P23" s="42">
        <f t="shared" si="2"/>
        <v>19.5</v>
      </c>
      <c r="Q23" s="42">
        <f t="shared" si="14"/>
        <v>20.375</v>
      </c>
      <c r="R23" s="44">
        <f t="shared" si="15"/>
        <v>22.375</v>
      </c>
      <c r="S23" s="44">
        <f t="shared" si="16"/>
        <v>23.25</v>
      </c>
      <c r="T23" s="45">
        <f t="shared" si="3"/>
        <v>19.125</v>
      </c>
      <c r="U23" s="45">
        <f t="shared" si="17"/>
        <v>20</v>
      </c>
      <c r="V23" s="45">
        <f t="shared" si="18"/>
        <v>22</v>
      </c>
      <c r="W23" s="45">
        <f t="shared" si="19"/>
        <v>22.875</v>
      </c>
      <c r="X23" s="45">
        <f t="shared" si="4"/>
        <v>21</v>
      </c>
      <c r="Y23" s="45">
        <f t="shared" si="20"/>
        <v>21.875</v>
      </c>
      <c r="Z23" s="45">
        <f t="shared" si="21"/>
        <v>23.875</v>
      </c>
      <c r="AA23" s="45">
        <f t="shared" si="22"/>
        <v>24.75</v>
      </c>
    </row>
    <row r="24" spans="2:27" x14ac:dyDescent="0.25">
      <c r="B24" s="25">
        <v>32</v>
      </c>
      <c r="C24" s="5">
        <v>13</v>
      </c>
      <c r="D24" s="36">
        <f>$C$24+$D$4</f>
        <v>17.75</v>
      </c>
      <c r="E24" s="36">
        <f t="shared" si="5"/>
        <v>18.625</v>
      </c>
      <c r="F24" s="37">
        <f t="shared" si="6"/>
        <v>20.25</v>
      </c>
      <c r="G24" s="37">
        <f t="shared" si="7"/>
        <v>21.125</v>
      </c>
      <c r="H24" s="25">
        <f t="shared" si="0"/>
        <v>19.625</v>
      </c>
      <c r="I24" s="25">
        <f t="shared" si="8"/>
        <v>20.5</v>
      </c>
      <c r="J24" s="38">
        <f t="shared" si="9"/>
        <v>22.125</v>
      </c>
      <c r="K24" s="51">
        <f t="shared" si="10"/>
        <v>23</v>
      </c>
      <c r="L24" s="22">
        <f t="shared" si="1"/>
        <v>18</v>
      </c>
      <c r="M24" s="22">
        <f t="shared" si="11"/>
        <v>18.875</v>
      </c>
      <c r="N24" s="41">
        <f t="shared" si="12"/>
        <v>20.875</v>
      </c>
      <c r="O24" s="41">
        <f t="shared" si="13"/>
        <v>21.75</v>
      </c>
      <c r="P24" s="42">
        <f t="shared" si="2"/>
        <v>19.875</v>
      </c>
      <c r="Q24" s="42">
        <f t="shared" si="14"/>
        <v>20.75</v>
      </c>
      <c r="R24" s="44">
        <f t="shared" si="15"/>
        <v>22.75</v>
      </c>
      <c r="S24" s="44">
        <f t="shared" si="16"/>
        <v>23.625</v>
      </c>
      <c r="T24" s="45">
        <f t="shared" si="3"/>
        <v>19.5</v>
      </c>
      <c r="U24" s="45">
        <f t="shared" si="17"/>
        <v>20.375</v>
      </c>
      <c r="V24" s="45">
        <f t="shared" si="18"/>
        <v>22.375</v>
      </c>
      <c r="W24" s="45">
        <f t="shared" si="19"/>
        <v>23.25</v>
      </c>
      <c r="X24" s="45">
        <f t="shared" si="4"/>
        <v>21.375</v>
      </c>
      <c r="Y24" s="45">
        <f t="shared" si="20"/>
        <v>22.25</v>
      </c>
      <c r="Z24" s="45">
        <f t="shared" si="21"/>
        <v>24.25</v>
      </c>
      <c r="AA24" s="45">
        <f t="shared" si="22"/>
        <v>25.125</v>
      </c>
    </row>
    <row r="25" spans="2:27" x14ac:dyDescent="0.25">
      <c r="B25" s="25">
        <v>42</v>
      </c>
      <c r="C25" s="5">
        <v>15</v>
      </c>
      <c r="D25" s="36">
        <f>$C$25+$D$4</f>
        <v>19.75</v>
      </c>
      <c r="E25" s="36">
        <f t="shared" si="5"/>
        <v>20.625</v>
      </c>
      <c r="F25" s="37">
        <f t="shared" si="6"/>
        <v>22.25</v>
      </c>
      <c r="G25" s="37">
        <f t="shared" si="7"/>
        <v>23.125</v>
      </c>
      <c r="H25" s="25">
        <f t="shared" si="0"/>
        <v>21.625</v>
      </c>
      <c r="I25" s="25">
        <f t="shared" si="8"/>
        <v>22.5</v>
      </c>
      <c r="J25" s="38">
        <f t="shared" si="9"/>
        <v>24.125</v>
      </c>
      <c r="K25" s="51">
        <f t="shared" si="10"/>
        <v>25</v>
      </c>
      <c r="L25" s="22">
        <f t="shared" si="1"/>
        <v>20</v>
      </c>
      <c r="M25" s="22">
        <f t="shared" si="11"/>
        <v>20.875</v>
      </c>
      <c r="N25" s="41">
        <f t="shared" si="12"/>
        <v>22.875</v>
      </c>
      <c r="O25" s="41">
        <f t="shared" si="13"/>
        <v>23.75</v>
      </c>
      <c r="P25" s="42">
        <f t="shared" si="2"/>
        <v>21.875</v>
      </c>
      <c r="Q25" s="42">
        <f t="shared" si="14"/>
        <v>22.75</v>
      </c>
      <c r="R25" s="44">
        <f t="shared" si="15"/>
        <v>24.75</v>
      </c>
      <c r="S25" s="44">
        <f t="shared" si="16"/>
        <v>25.625</v>
      </c>
      <c r="T25" s="45">
        <f t="shared" si="3"/>
        <v>21.5</v>
      </c>
      <c r="U25" s="45">
        <f t="shared" si="17"/>
        <v>22.375</v>
      </c>
      <c r="V25" s="45">
        <f t="shared" si="18"/>
        <v>24.375</v>
      </c>
      <c r="W25" s="45">
        <f t="shared" si="19"/>
        <v>25.25</v>
      </c>
      <c r="X25" s="45">
        <f t="shared" si="4"/>
        <v>23.375</v>
      </c>
      <c r="Y25" s="45">
        <f t="shared" si="20"/>
        <v>24.25</v>
      </c>
      <c r="Z25" s="45">
        <f t="shared" si="21"/>
        <v>26.25</v>
      </c>
      <c r="AA25" s="45">
        <f t="shared" si="22"/>
        <v>27.125</v>
      </c>
    </row>
    <row r="26" spans="2:27" x14ac:dyDescent="0.25">
      <c r="B26" s="25">
        <v>52</v>
      </c>
      <c r="C26" s="5">
        <v>17.25</v>
      </c>
      <c r="D26" s="36">
        <f>$C$26+$D$4</f>
        <v>22</v>
      </c>
      <c r="E26" s="36">
        <f t="shared" si="5"/>
        <v>22.875</v>
      </c>
      <c r="F26" s="37">
        <f t="shared" si="6"/>
        <v>24.5</v>
      </c>
      <c r="G26" s="37">
        <f t="shared" si="7"/>
        <v>25.375</v>
      </c>
      <c r="H26" s="25">
        <f t="shared" si="0"/>
        <v>23.875</v>
      </c>
      <c r="I26" s="25">
        <f t="shared" si="8"/>
        <v>24.75</v>
      </c>
      <c r="J26" s="38">
        <f t="shared" si="9"/>
        <v>26.375</v>
      </c>
      <c r="K26" s="51">
        <f t="shared" si="10"/>
        <v>27.25</v>
      </c>
      <c r="L26" s="22">
        <f t="shared" si="1"/>
        <v>22.25</v>
      </c>
      <c r="M26" s="22">
        <f t="shared" si="11"/>
        <v>23.125</v>
      </c>
      <c r="N26" s="41">
        <f t="shared" si="12"/>
        <v>25.125</v>
      </c>
      <c r="O26" s="41">
        <f t="shared" si="13"/>
        <v>26</v>
      </c>
      <c r="P26" s="42">
        <f t="shared" si="2"/>
        <v>24.125</v>
      </c>
      <c r="Q26" s="42">
        <f t="shared" si="14"/>
        <v>25</v>
      </c>
      <c r="R26" s="44">
        <f t="shared" si="15"/>
        <v>27</v>
      </c>
      <c r="S26" s="44">
        <f t="shared" si="16"/>
        <v>27.875</v>
      </c>
      <c r="T26" s="45">
        <f t="shared" si="3"/>
        <v>23.75</v>
      </c>
      <c r="U26" s="45">
        <f t="shared" si="17"/>
        <v>24.625</v>
      </c>
      <c r="V26" s="45">
        <f t="shared" si="18"/>
        <v>26.625</v>
      </c>
      <c r="W26" s="45">
        <f t="shared" si="19"/>
        <v>27.5</v>
      </c>
      <c r="X26" s="45">
        <f t="shared" si="4"/>
        <v>25.625</v>
      </c>
      <c r="Y26" s="45">
        <f t="shared" si="20"/>
        <v>26.5</v>
      </c>
      <c r="Z26" s="45">
        <f t="shared" si="21"/>
        <v>28.5</v>
      </c>
      <c r="AA26" s="45">
        <f t="shared" si="22"/>
        <v>29.375</v>
      </c>
    </row>
    <row r="27" spans="2:27" x14ac:dyDescent="0.25">
      <c r="B27" s="25">
        <v>62</v>
      </c>
      <c r="C27" s="5">
        <v>19.75</v>
      </c>
      <c r="D27" s="36">
        <f>$C$27+$D$4</f>
        <v>24.5</v>
      </c>
      <c r="E27" s="36">
        <f t="shared" si="5"/>
        <v>25.375</v>
      </c>
      <c r="F27" s="37">
        <f t="shared" si="6"/>
        <v>27</v>
      </c>
      <c r="G27" s="37">
        <f t="shared" si="7"/>
        <v>27.875</v>
      </c>
      <c r="H27" s="25">
        <f t="shared" si="0"/>
        <v>26.375</v>
      </c>
      <c r="I27" s="25">
        <f t="shared" si="8"/>
        <v>27.25</v>
      </c>
      <c r="J27" s="38">
        <f t="shared" si="9"/>
        <v>28.875</v>
      </c>
      <c r="K27" s="51">
        <f t="shared" si="10"/>
        <v>29.75</v>
      </c>
      <c r="L27" s="22">
        <f t="shared" si="1"/>
        <v>24.75</v>
      </c>
      <c r="M27" s="22">
        <f t="shared" si="11"/>
        <v>25.625</v>
      </c>
      <c r="N27" s="41">
        <f t="shared" si="12"/>
        <v>27.625</v>
      </c>
      <c r="O27" s="41">
        <f t="shared" si="13"/>
        <v>28.5</v>
      </c>
      <c r="P27" s="42">
        <f t="shared" si="2"/>
        <v>26.625</v>
      </c>
      <c r="Q27" s="42">
        <f t="shared" si="14"/>
        <v>27.5</v>
      </c>
      <c r="R27" s="44">
        <f t="shared" si="15"/>
        <v>29.5</v>
      </c>
      <c r="S27" s="44">
        <f t="shared" si="16"/>
        <v>30.375</v>
      </c>
      <c r="T27" s="45">
        <f t="shared" si="3"/>
        <v>26.25</v>
      </c>
      <c r="U27" s="45">
        <f t="shared" si="17"/>
        <v>27.125</v>
      </c>
      <c r="V27" s="45">
        <f t="shared" si="18"/>
        <v>29.125</v>
      </c>
      <c r="W27" s="45">
        <f t="shared" si="19"/>
        <v>30</v>
      </c>
      <c r="X27" s="45">
        <f t="shared" si="4"/>
        <v>28.125</v>
      </c>
      <c r="Y27" s="45">
        <f t="shared" si="20"/>
        <v>29</v>
      </c>
      <c r="Z27" s="45">
        <f t="shared" si="21"/>
        <v>31</v>
      </c>
      <c r="AA27" s="45">
        <f t="shared" si="22"/>
        <v>31.875</v>
      </c>
    </row>
    <row r="28" spans="2:27" x14ac:dyDescent="0.25">
      <c r="B28" s="25">
        <v>72</v>
      </c>
      <c r="C28" s="5">
        <v>22</v>
      </c>
      <c r="D28" s="36">
        <f>$C$28+$D$4</f>
        <v>26.75</v>
      </c>
      <c r="E28" s="36">
        <f t="shared" si="5"/>
        <v>27.625</v>
      </c>
      <c r="F28" s="37">
        <f t="shared" si="6"/>
        <v>29.25</v>
      </c>
      <c r="G28" s="37">
        <f t="shared" si="7"/>
        <v>30.125</v>
      </c>
      <c r="H28" s="25">
        <f t="shared" si="0"/>
        <v>28.625</v>
      </c>
      <c r="I28" s="25">
        <f t="shared" si="8"/>
        <v>29.5</v>
      </c>
      <c r="J28" s="38">
        <f t="shared" si="9"/>
        <v>31.125</v>
      </c>
      <c r="K28" s="51">
        <f t="shared" si="10"/>
        <v>32</v>
      </c>
      <c r="L28" s="22">
        <f t="shared" si="1"/>
        <v>27</v>
      </c>
      <c r="M28" s="22">
        <f t="shared" si="11"/>
        <v>27.875</v>
      </c>
      <c r="N28" s="41">
        <f t="shared" si="12"/>
        <v>29.875</v>
      </c>
      <c r="O28" s="41">
        <f t="shared" si="13"/>
        <v>30.75</v>
      </c>
      <c r="P28" s="42">
        <f t="shared" si="2"/>
        <v>28.875</v>
      </c>
      <c r="Q28" s="42">
        <f t="shared" si="14"/>
        <v>29.75</v>
      </c>
      <c r="R28" s="44">
        <f t="shared" si="15"/>
        <v>31.75</v>
      </c>
      <c r="S28" s="44">
        <f t="shared" si="16"/>
        <v>32.625</v>
      </c>
      <c r="T28" s="45">
        <f t="shared" si="3"/>
        <v>28.5</v>
      </c>
      <c r="U28" s="45">
        <f t="shared" si="17"/>
        <v>29.375</v>
      </c>
      <c r="V28" s="45">
        <f t="shared" si="18"/>
        <v>31.375</v>
      </c>
      <c r="W28" s="45">
        <f t="shared" si="19"/>
        <v>32.25</v>
      </c>
      <c r="X28" s="45">
        <f t="shared" si="4"/>
        <v>30.375</v>
      </c>
      <c r="Y28" s="45">
        <f t="shared" si="20"/>
        <v>31.25</v>
      </c>
      <c r="Z28" s="45">
        <f t="shared" si="21"/>
        <v>33.25</v>
      </c>
      <c r="AA28" s="45">
        <f t="shared" si="22"/>
        <v>34.125</v>
      </c>
    </row>
    <row r="29" spans="2:27" x14ac:dyDescent="0.25">
      <c r="B29" s="25">
        <v>82</v>
      </c>
      <c r="C29" s="5">
        <v>25.25</v>
      </c>
      <c r="D29" s="36">
        <f>$C$29+$D$4</f>
        <v>30</v>
      </c>
      <c r="E29" s="36">
        <f t="shared" si="5"/>
        <v>30.875</v>
      </c>
      <c r="F29" s="37">
        <f t="shared" si="6"/>
        <v>32.5</v>
      </c>
      <c r="G29" s="37">
        <f t="shared" si="7"/>
        <v>33.375</v>
      </c>
      <c r="H29" s="25">
        <f t="shared" si="0"/>
        <v>31.875</v>
      </c>
      <c r="I29" s="25">
        <f t="shared" si="8"/>
        <v>32.75</v>
      </c>
      <c r="J29" s="38">
        <f t="shared" si="9"/>
        <v>34.375</v>
      </c>
      <c r="K29" s="51">
        <f t="shared" si="10"/>
        <v>35.25</v>
      </c>
      <c r="L29" s="22">
        <f t="shared" si="1"/>
        <v>30.25</v>
      </c>
      <c r="M29" s="22">
        <f t="shared" si="11"/>
        <v>31.125</v>
      </c>
      <c r="N29" s="41">
        <f t="shared" si="12"/>
        <v>33.125</v>
      </c>
      <c r="O29" s="41">
        <f t="shared" si="13"/>
        <v>34</v>
      </c>
      <c r="P29" s="42">
        <f t="shared" si="2"/>
        <v>32.125</v>
      </c>
      <c r="Q29" s="42">
        <f t="shared" si="14"/>
        <v>33</v>
      </c>
      <c r="R29" s="44">
        <f t="shared" si="15"/>
        <v>35</v>
      </c>
      <c r="S29" s="44">
        <f t="shared" si="16"/>
        <v>35.875</v>
      </c>
      <c r="T29" s="45">
        <f t="shared" si="3"/>
        <v>31.75</v>
      </c>
      <c r="U29" s="45">
        <f t="shared" si="17"/>
        <v>32.625</v>
      </c>
      <c r="V29" s="45">
        <f t="shared" si="18"/>
        <v>34.625</v>
      </c>
      <c r="W29" s="45">
        <f t="shared" si="19"/>
        <v>35.5</v>
      </c>
      <c r="X29" s="45">
        <f t="shared" si="4"/>
        <v>33.625</v>
      </c>
      <c r="Y29" s="45">
        <f t="shared" si="20"/>
        <v>34.5</v>
      </c>
      <c r="Z29" s="45">
        <f t="shared" si="21"/>
        <v>36.5</v>
      </c>
      <c r="AA29" s="45">
        <f t="shared" si="22"/>
        <v>37.375</v>
      </c>
    </row>
    <row r="30" spans="2:27" x14ac:dyDescent="0.25">
      <c r="B30" s="25">
        <v>92</v>
      </c>
      <c r="C30" s="5">
        <v>26.75</v>
      </c>
      <c r="D30" s="36">
        <f>$C$30+$D$4</f>
        <v>31.5</v>
      </c>
      <c r="E30" s="36">
        <f t="shared" si="5"/>
        <v>32.375</v>
      </c>
      <c r="F30" s="37">
        <f t="shared" si="6"/>
        <v>34</v>
      </c>
      <c r="G30" s="37">
        <f t="shared" si="7"/>
        <v>34.875</v>
      </c>
      <c r="H30" s="25">
        <f t="shared" si="0"/>
        <v>33.375</v>
      </c>
      <c r="I30" s="25">
        <f t="shared" si="8"/>
        <v>34.25</v>
      </c>
      <c r="J30" s="38">
        <f t="shared" si="9"/>
        <v>35.875</v>
      </c>
      <c r="K30" s="51">
        <f t="shared" si="10"/>
        <v>36.75</v>
      </c>
      <c r="L30" s="22">
        <f t="shared" si="1"/>
        <v>31.75</v>
      </c>
      <c r="M30" s="22">
        <f t="shared" si="11"/>
        <v>32.625</v>
      </c>
      <c r="N30" s="41">
        <f t="shared" si="12"/>
        <v>34.625</v>
      </c>
      <c r="O30" s="41">
        <f t="shared" si="13"/>
        <v>35.5</v>
      </c>
      <c r="P30" s="42">
        <f t="shared" si="2"/>
        <v>33.625</v>
      </c>
      <c r="Q30" s="42">
        <f t="shared" si="14"/>
        <v>34.5</v>
      </c>
      <c r="R30" s="44">
        <f t="shared" si="15"/>
        <v>36.5</v>
      </c>
      <c r="S30" s="44">
        <f t="shared" si="16"/>
        <v>37.375</v>
      </c>
      <c r="T30" s="45">
        <f t="shared" si="3"/>
        <v>33.25</v>
      </c>
      <c r="U30" s="45">
        <f t="shared" si="17"/>
        <v>34.125</v>
      </c>
      <c r="V30" s="45">
        <f t="shared" si="18"/>
        <v>36.125</v>
      </c>
      <c r="W30" s="45">
        <f t="shared" si="19"/>
        <v>37</v>
      </c>
      <c r="X30" s="45">
        <f t="shared" si="4"/>
        <v>35.125</v>
      </c>
      <c r="Y30" s="45">
        <f t="shared" si="20"/>
        <v>36</v>
      </c>
      <c r="Z30" s="45">
        <f t="shared" si="21"/>
        <v>38</v>
      </c>
      <c r="AA30" s="45">
        <f t="shared" si="22"/>
        <v>38.875</v>
      </c>
    </row>
    <row r="31" spans="2:27" x14ac:dyDescent="0.25">
      <c r="B31" s="26">
        <v>63</v>
      </c>
      <c r="C31" s="5">
        <v>30.375</v>
      </c>
      <c r="D31" s="36">
        <f>$C$31+$D$4</f>
        <v>35.125</v>
      </c>
      <c r="E31" s="36">
        <f t="shared" si="5"/>
        <v>36</v>
      </c>
      <c r="F31" s="37">
        <f t="shared" si="6"/>
        <v>37.625</v>
      </c>
      <c r="G31" s="37">
        <f t="shared" si="7"/>
        <v>38.5</v>
      </c>
      <c r="H31" s="25">
        <f t="shared" si="0"/>
        <v>37</v>
      </c>
      <c r="I31" s="25">
        <f t="shared" si="8"/>
        <v>37.875</v>
      </c>
      <c r="J31" s="38">
        <f t="shared" si="9"/>
        <v>39.5</v>
      </c>
      <c r="K31" s="51">
        <f t="shared" si="10"/>
        <v>40.375</v>
      </c>
      <c r="L31" s="22">
        <f t="shared" si="1"/>
        <v>35.375</v>
      </c>
      <c r="M31" s="22">
        <f t="shared" si="11"/>
        <v>36.25</v>
      </c>
      <c r="N31" s="41">
        <f t="shared" si="12"/>
        <v>38.25</v>
      </c>
      <c r="O31" s="41">
        <f t="shared" si="13"/>
        <v>39.125</v>
      </c>
      <c r="P31" s="42">
        <f t="shared" si="2"/>
        <v>37.25</v>
      </c>
      <c r="Q31" s="42">
        <f t="shared" si="14"/>
        <v>38.125</v>
      </c>
      <c r="R31" s="44">
        <f t="shared" si="15"/>
        <v>40.125</v>
      </c>
      <c r="S31" s="44">
        <f t="shared" si="16"/>
        <v>41</v>
      </c>
      <c r="T31" s="45">
        <f t="shared" si="3"/>
        <v>36.875</v>
      </c>
      <c r="U31" s="45">
        <f t="shared" si="17"/>
        <v>37.75</v>
      </c>
      <c r="V31" s="45">
        <f t="shared" si="18"/>
        <v>39.75</v>
      </c>
      <c r="W31" s="45">
        <f t="shared" si="19"/>
        <v>40.625</v>
      </c>
      <c r="X31" s="45">
        <f t="shared" si="4"/>
        <v>38.75</v>
      </c>
      <c r="Y31" s="45">
        <f t="shared" si="20"/>
        <v>39.625</v>
      </c>
      <c r="Z31" s="45">
        <f t="shared" si="21"/>
        <v>41.625</v>
      </c>
      <c r="AA31" s="45">
        <f t="shared" si="22"/>
        <v>42.5</v>
      </c>
    </row>
    <row r="32" spans="2:27" x14ac:dyDescent="0.25">
      <c r="B32" s="26">
        <v>73</v>
      </c>
      <c r="C32" s="5">
        <v>33.75</v>
      </c>
      <c r="D32" s="36">
        <f>$C$32+$D$4</f>
        <v>38.5</v>
      </c>
      <c r="E32" s="36">
        <f t="shared" si="5"/>
        <v>39.375</v>
      </c>
      <c r="F32" s="37">
        <f t="shared" si="6"/>
        <v>41</v>
      </c>
      <c r="G32" s="37">
        <f t="shared" si="7"/>
        <v>41.875</v>
      </c>
      <c r="H32" s="25">
        <f t="shared" si="0"/>
        <v>40.375</v>
      </c>
      <c r="I32" s="25">
        <f t="shared" si="8"/>
        <v>41.25</v>
      </c>
      <c r="J32" s="38">
        <f t="shared" si="9"/>
        <v>42.875</v>
      </c>
      <c r="K32" s="51">
        <f t="shared" si="10"/>
        <v>43.75</v>
      </c>
      <c r="L32" s="22">
        <f t="shared" si="1"/>
        <v>38.75</v>
      </c>
      <c r="M32" s="22">
        <f t="shared" si="11"/>
        <v>39.625</v>
      </c>
      <c r="N32" s="41">
        <f t="shared" si="12"/>
        <v>41.625</v>
      </c>
      <c r="O32" s="41">
        <f t="shared" si="13"/>
        <v>42.5</v>
      </c>
      <c r="P32" s="42">
        <f t="shared" si="2"/>
        <v>40.625</v>
      </c>
      <c r="Q32" s="42">
        <f t="shared" si="14"/>
        <v>41.5</v>
      </c>
      <c r="R32" s="44">
        <f t="shared" si="15"/>
        <v>43.5</v>
      </c>
      <c r="S32" s="44">
        <f t="shared" si="16"/>
        <v>44.375</v>
      </c>
      <c r="T32" s="45">
        <f t="shared" si="3"/>
        <v>40.25</v>
      </c>
      <c r="U32" s="45">
        <f t="shared" si="17"/>
        <v>41.125</v>
      </c>
      <c r="V32" s="45">
        <f t="shared" si="18"/>
        <v>43.125</v>
      </c>
      <c r="W32" s="45">
        <f t="shared" si="19"/>
        <v>44</v>
      </c>
      <c r="X32" s="45">
        <f t="shared" si="4"/>
        <v>42.125</v>
      </c>
      <c r="Y32" s="45">
        <f t="shared" si="20"/>
        <v>43</v>
      </c>
      <c r="Z32" s="45">
        <f t="shared" si="21"/>
        <v>45</v>
      </c>
      <c r="AA32" s="45">
        <f t="shared" si="22"/>
        <v>45.875</v>
      </c>
    </row>
    <row r="33" spans="2:27" x14ac:dyDescent="0.25">
      <c r="B33" s="26">
        <v>83</v>
      </c>
      <c r="C33" s="5">
        <v>38.625</v>
      </c>
      <c r="D33" s="36">
        <f>$C$33+$D$4</f>
        <v>43.375</v>
      </c>
      <c r="E33" s="36">
        <f t="shared" si="5"/>
        <v>44.25</v>
      </c>
      <c r="F33" s="37">
        <f t="shared" si="6"/>
        <v>45.875</v>
      </c>
      <c r="G33" s="37">
        <f t="shared" si="7"/>
        <v>46.75</v>
      </c>
      <c r="H33" s="25">
        <f t="shared" si="0"/>
        <v>45.25</v>
      </c>
      <c r="I33" s="25">
        <f t="shared" si="8"/>
        <v>46.125</v>
      </c>
      <c r="J33" s="38">
        <f t="shared" si="9"/>
        <v>47.75</v>
      </c>
      <c r="K33" s="51">
        <f t="shared" si="10"/>
        <v>48.625</v>
      </c>
      <c r="L33" s="22">
        <f t="shared" si="1"/>
        <v>43.625</v>
      </c>
      <c r="M33" s="22">
        <f t="shared" si="11"/>
        <v>44.5</v>
      </c>
      <c r="N33" s="41">
        <f t="shared" si="12"/>
        <v>46.5</v>
      </c>
      <c r="O33" s="41">
        <f t="shared" si="13"/>
        <v>47.375</v>
      </c>
      <c r="P33" s="42">
        <f t="shared" si="2"/>
        <v>45.5</v>
      </c>
      <c r="Q33" s="42">
        <f t="shared" si="14"/>
        <v>46.375</v>
      </c>
      <c r="R33" s="44">
        <f t="shared" si="15"/>
        <v>48.375</v>
      </c>
      <c r="S33" s="44">
        <f t="shared" si="16"/>
        <v>49.25</v>
      </c>
      <c r="T33" s="45">
        <f t="shared" si="3"/>
        <v>45.125</v>
      </c>
      <c r="U33" s="45">
        <f t="shared" si="17"/>
        <v>46</v>
      </c>
      <c r="V33" s="45">
        <f t="shared" si="18"/>
        <v>48</v>
      </c>
      <c r="W33" s="45">
        <f t="shared" si="19"/>
        <v>48.875</v>
      </c>
      <c r="X33" s="45">
        <f t="shared" si="4"/>
        <v>47</v>
      </c>
      <c r="Y33" s="45">
        <f t="shared" si="20"/>
        <v>47.875</v>
      </c>
      <c r="Z33" s="45">
        <f t="shared" si="21"/>
        <v>49.875</v>
      </c>
      <c r="AA33" s="45">
        <f t="shared" si="22"/>
        <v>50.75</v>
      </c>
    </row>
    <row r="34" spans="2:27" x14ac:dyDescent="0.25">
      <c r="B34" s="26">
        <v>93</v>
      </c>
      <c r="C34" s="5">
        <v>40.875</v>
      </c>
      <c r="D34" s="36">
        <f>$C$34+$D$4</f>
        <v>45.625</v>
      </c>
      <c r="E34" s="36">
        <f t="shared" si="5"/>
        <v>46.5</v>
      </c>
      <c r="F34" s="37">
        <f t="shared" si="6"/>
        <v>48.125</v>
      </c>
      <c r="G34" s="37">
        <f t="shared" si="7"/>
        <v>49</v>
      </c>
      <c r="H34" s="25">
        <f t="shared" si="0"/>
        <v>47.5</v>
      </c>
      <c r="I34" s="25">
        <f t="shared" si="8"/>
        <v>48.375</v>
      </c>
      <c r="J34" s="38">
        <f t="shared" si="9"/>
        <v>50</v>
      </c>
      <c r="K34" s="51">
        <f t="shared" si="10"/>
        <v>50.875</v>
      </c>
      <c r="L34" s="22">
        <f t="shared" si="1"/>
        <v>45.875</v>
      </c>
      <c r="M34" s="22">
        <f t="shared" si="11"/>
        <v>46.75</v>
      </c>
      <c r="N34" s="41">
        <f t="shared" si="12"/>
        <v>48.75</v>
      </c>
      <c r="O34" s="41">
        <f t="shared" si="13"/>
        <v>49.625</v>
      </c>
      <c r="P34" s="42">
        <f t="shared" si="2"/>
        <v>47.75</v>
      </c>
      <c r="Q34" s="42">
        <f t="shared" si="14"/>
        <v>48.625</v>
      </c>
      <c r="R34" s="44">
        <f t="shared" si="15"/>
        <v>50.625</v>
      </c>
      <c r="S34" s="44">
        <f t="shared" si="16"/>
        <v>51.5</v>
      </c>
      <c r="T34" s="45">
        <f t="shared" si="3"/>
        <v>47.375</v>
      </c>
      <c r="U34" s="45">
        <f t="shared" si="17"/>
        <v>48.25</v>
      </c>
      <c r="V34" s="45">
        <f t="shared" si="18"/>
        <v>50.25</v>
      </c>
      <c r="W34" s="45">
        <f t="shared" si="19"/>
        <v>51.125</v>
      </c>
      <c r="X34" s="45">
        <f t="shared" si="4"/>
        <v>49.25</v>
      </c>
      <c r="Y34" s="45">
        <f t="shared" si="20"/>
        <v>50.125</v>
      </c>
      <c r="Z34" s="45">
        <f t="shared" si="21"/>
        <v>52.125</v>
      </c>
      <c r="AA34" s="45">
        <f t="shared" si="22"/>
        <v>53</v>
      </c>
    </row>
    <row r="35" spans="2:27" x14ac:dyDescent="0.25">
      <c r="B35" s="27">
        <v>74</v>
      </c>
      <c r="C35" s="5">
        <v>45.5</v>
      </c>
      <c r="D35" s="36">
        <f>$C$35+$D$4</f>
        <v>50.25</v>
      </c>
      <c r="E35" s="36">
        <f t="shared" si="5"/>
        <v>51.125</v>
      </c>
      <c r="F35" s="37">
        <f t="shared" si="6"/>
        <v>52.75</v>
      </c>
      <c r="G35" s="37">
        <f t="shared" si="7"/>
        <v>53.625</v>
      </c>
      <c r="H35" s="25">
        <f t="shared" si="0"/>
        <v>52.125</v>
      </c>
      <c r="I35" s="25">
        <f t="shared" si="8"/>
        <v>53</v>
      </c>
      <c r="J35" s="38">
        <f t="shared" si="9"/>
        <v>54.625</v>
      </c>
      <c r="K35" s="51">
        <f t="shared" si="10"/>
        <v>55.5</v>
      </c>
      <c r="L35" s="22">
        <f t="shared" si="1"/>
        <v>50.5</v>
      </c>
      <c r="M35" s="22">
        <f t="shared" si="11"/>
        <v>51.375</v>
      </c>
      <c r="N35" s="41">
        <f t="shared" si="12"/>
        <v>53.375</v>
      </c>
      <c r="O35" s="41">
        <f t="shared" si="13"/>
        <v>54.25</v>
      </c>
      <c r="P35" s="42">
        <f t="shared" si="2"/>
        <v>52.375</v>
      </c>
      <c r="Q35" s="42">
        <f t="shared" si="14"/>
        <v>53.25</v>
      </c>
      <c r="R35" s="44">
        <f t="shared" si="15"/>
        <v>55.25</v>
      </c>
      <c r="S35" s="44">
        <f t="shared" si="16"/>
        <v>56.125</v>
      </c>
      <c r="T35" s="45">
        <f t="shared" si="3"/>
        <v>52</v>
      </c>
      <c r="U35" s="45">
        <f t="shared" si="17"/>
        <v>52.875</v>
      </c>
      <c r="V35" s="45">
        <f t="shared" si="18"/>
        <v>54.875</v>
      </c>
      <c r="W35" s="45">
        <f t="shared" si="19"/>
        <v>55.75</v>
      </c>
      <c r="X35" s="45">
        <f t="shared" si="4"/>
        <v>53.875</v>
      </c>
      <c r="Y35" s="45">
        <f t="shared" si="20"/>
        <v>54.75</v>
      </c>
      <c r="Z35" s="45">
        <f t="shared" si="21"/>
        <v>56.75</v>
      </c>
      <c r="AA35" s="45">
        <f t="shared" si="22"/>
        <v>57.625</v>
      </c>
    </row>
    <row r="36" spans="2:27" x14ac:dyDescent="0.25">
      <c r="B36" s="27">
        <v>84</v>
      </c>
      <c r="C36" s="5">
        <v>52</v>
      </c>
      <c r="D36" s="36">
        <f>$C$36+$D$4</f>
        <v>56.75</v>
      </c>
      <c r="E36" s="36">
        <f t="shared" si="5"/>
        <v>57.625</v>
      </c>
      <c r="F36" s="37">
        <f t="shared" si="6"/>
        <v>59.25</v>
      </c>
      <c r="G36" s="37">
        <f t="shared" si="7"/>
        <v>60.125</v>
      </c>
      <c r="H36" s="25">
        <f t="shared" si="0"/>
        <v>58.625</v>
      </c>
      <c r="I36" s="25">
        <f t="shared" si="8"/>
        <v>59.5</v>
      </c>
      <c r="J36" s="38">
        <f t="shared" si="9"/>
        <v>61.125</v>
      </c>
      <c r="K36" s="51">
        <f t="shared" si="10"/>
        <v>62</v>
      </c>
      <c r="L36" s="22">
        <f t="shared" si="1"/>
        <v>57</v>
      </c>
      <c r="M36" s="22">
        <f t="shared" si="11"/>
        <v>57.875</v>
      </c>
      <c r="N36" s="41">
        <f t="shared" si="12"/>
        <v>59.875</v>
      </c>
      <c r="O36" s="41">
        <f t="shared" si="13"/>
        <v>60.75</v>
      </c>
      <c r="P36" s="42">
        <f t="shared" si="2"/>
        <v>58.875</v>
      </c>
      <c r="Q36" s="42">
        <f t="shared" si="14"/>
        <v>59.75</v>
      </c>
      <c r="R36" s="44">
        <f t="shared" si="15"/>
        <v>61.75</v>
      </c>
      <c r="S36" s="44">
        <f t="shared" si="16"/>
        <v>62.625</v>
      </c>
      <c r="T36" s="45">
        <f t="shared" si="3"/>
        <v>58.5</v>
      </c>
      <c r="U36" s="45">
        <f t="shared" si="17"/>
        <v>59.375</v>
      </c>
      <c r="V36" s="45">
        <f t="shared" si="18"/>
        <v>61.375</v>
      </c>
      <c r="W36" s="45">
        <f t="shared" si="19"/>
        <v>62.25</v>
      </c>
      <c r="X36" s="45">
        <f t="shared" si="4"/>
        <v>60.375</v>
      </c>
      <c r="Y36" s="45">
        <f t="shared" si="20"/>
        <v>61.25</v>
      </c>
      <c r="Z36" s="45">
        <f t="shared" si="21"/>
        <v>63.25</v>
      </c>
      <c r="AA36" s="45">
        <f t="shared" si="22"/>
        <v>64.125</v>
      </c>
    </row>
    <row r="37" spans="2:27" x14ac:dyDescent="0.25">
      <c r="B37" s="27">
        <v>94</v>
      </c>
      <c r="C37" s="5">
        <v>55</v>
      </c>
      <c r="D37" s="36">
        <f>$C$37+$D$4</f>
        <v>59.75</v>
      </c>
      <c r="E37" s="36">
        <f t="shared" si="5"/>
        <v>60.625</v>
      </c>
      <c r="F37" s="37">
        <f t="shared" si="6"/>
        <v>62.25</v>
      </c>
      <c r="G37" s="37">
        <f t="shared" si="7"/>
        <v>63.125</v>
      </c>
      <c r="H37" s="25">
        <f t="shared" si="0"/>
        <v>61.625</v>
      </c>
      <c r="I37" s="25">
        <f t="shared" si="8"/>
        <v>62.5</v>
      </c>
      <c r="J37" s="38">
        <f t="shared" si="9"/>
        <v>64.125</v>
      </c>
      <c r="K37" s="51">
        <f t="shared" si="10"/>
        <v>65</v>
      </c>
      <c r="L37" s="22">
        <f t="shared" si="1"/>
        <v>60</v>
      </c>
      <c r="M37" s="22">
        <f t="shared" si="11"/>
        <v>60.875</v>
      </c>
      <c r="N37" s="41">
        <f t="shared" si="12"/>
        <v>62.875</v>
      </c>
      <c r="O37" s="41">
        <f t="shared" si="13"/>
        <v>63.75</v>
      </c>
      <c r="P37" s="42">
        <f t="shared" si="2"/>
        <v>61.875</v>
      </c>
      <c r="Q37" s="42">
        <f t="shared" si="14"/>
        <v>62.75</v>
      </c>
      <c r="R37" s="44">
        <f t="shared" si="15"/>
        <v>64.75</v>
      </c>
      <c r="S37" s="44">
        <f t="shared" si="16"/>
        <v>65.625</v>
      </c>
      <c r="T37" s="45">
        <f t="shared" si="3"/>
        <v>61.5</v>
      </c>
      <c r="U37" s="45">
        <f t="shared" si="17"/>
        <v>62.375</v>
      </c>
      <c r="V37" s="45">
        <f t="shared" si="18"/>
        <v>64.375</v>
      </c>
      <c r="W37" s="45">
        <f t="shared" si="19"/>
        <v>65.25</v>
      </c>
      <c r="X37" s="45">
        <f t="shared" si="4"/>
        <v>63.375</v>
      </c>
      <c r="Y37" s="45">
        <f t="shared" si="20"/>
        <v>64.25</v>
      </c>
      <c r="Z37" s="45">
        <f t="shared" si="21"/>
        <v>66.25</v>
      </c>
      <c r="AA37" s="45">
        <f t="shared" si="22"/>
        <v>67.125</v>
      </c>
    </row>
    <row r="38" spans="2:27" x14ac:dyDescent="0.25">
      <c r="B38" s="28">
        <v>75</v>
      </c>
      <c r="C38" s="5">
        <v>57.25</v>
      </c>
      <c r="D38" s="36">
        <f>$C$38+$D$4</f>
        <v>62</v>
      </c>
      <c r="E38" s="36">
        <f t="shared" si="5"/>
        <v>62.875</v>
      </c>
      <c r="F38" s="37">
        <f t="shared" si="6"/>
        <v>64.5</v>
      </c>
      <c r="G38" s="37">
        <f t="shared" si="7"/>
        <v>65.375</v>
      </c>
      <c r="H38" s="25">
        <f t="shared" si="0"/>
        <v>63.875</v>
      </c>
      <c r="I38" s="25">
        <f t="shared" si="8"/>
        <v>64.75</v>
      </c>
      <c r="J38" s="38">
        <f t="shared" si="9"/>
        <v>66.375</v>
      </c>
      <c r="K38" s="51">
        <f t="shared" si="10"/>
        <v>67.25</v>
      </c>
      <c r="L38" s="22">
        <f t="shared" si="1"/>
        <v>62.25</v>
      </c>
      <c r="M38" s="22">
        <f t="shared" si="11"/>
        <v>63.125</v>
      </c>
      <c r="N38" s="41">
        <f t="shared" si="12"/>
        <v>65.125</v>
      </c>
      <c r="O38" s="41">
        <f t="shared" si="13"/>
        <v>66</v>
      </c>
      <c r="P38" s="42">
        <f t="shared" si="2"/>
        <v>64.125</v>
      </c>
      <c r="Q38" s="42">
        <f t="shared" si="14"/>
        <v>65</v>
      </c>
      <c r="R38" s="44">
        <f t="shared" si="15"/>
        <v>67</v>
      </c>
      <c r="S38" s="44">
        <f t="shared" si="16"/>
        <v>67.875</v>
      </c>
      <c r="T38" s="45">
        <f t="shared" si="3"/>
        <v>63.75</v>
      </c>
      <c r="U38" s="45">
        <f t="shared" si="17"/>
        <v>64.625</v>
      </c>
      <c r="V38" s="45">
        <f t="shared" si="18"/>
        <v>66.625</v>
      </c>
      <c r="W38" s="45">
        <f t="shared" si="19"/>
        <v>67.5</v>
      </c>
      <c r="X38" s="45">
        <f t="shared" si="4"/>
        <v>65.625</v>
      </c>
      <c r="Y38" s="45">
        <f t="shared" si="20"/>
        <v>66.5</v>
      </c>
      <c r="Z38" s="45">
        <f t="shared" si="21"/>
        <v>68.5</v>
      </c>
      <c r="AA38" s="45">
        <f t="shared" si="22"/>
        <v>69.375</v>
      </c>
    </row>
    <row r="39" spans="2:27" x14ac:dyDescent="0.25">
      <c r="B39" s="28">
        <v>85</v>
      </c>
      <c r="C39" s="5">
        <v>65.375</v>
      </c>
      <c r="D39" s="36">
        <f>$C$39+$D$4</f>
        <v>70.125</v>
      </c>
      <c r="E39" s="36">
        <f t="shared" si="5"/>
        <v>71</v>
      </c>
      <c r="F39" s="37">
        <f t="shared" si="6"/>
        <v>72.625</v>
      </c>
      <c r="G39" s="37">
        <f t="shared" si="7"/>
        <v>73.5</v>
      </c>
      <c r="H39" s="25">
        <f t="shared" si="0"/>
        <v>72</v>
      </c>
      <c r="I39" s="25">
        <f t="shared" si="8"/>
        <v>72.875</v>
      </c>
      <c r="J39" s="38">
        <f t="shared" si="9"/>
        <v>74.5</v>
      </c>
      <c r="K39" s="51">
        <f t="shared" si="10"/>
        <v>75.375</v>
      </c>
      <c r="L39" s="22">
        <f t="shared" si="1"/>
        <v>70.375</v>
      </c>
      <c r="M39" s="22">
        <f t="shared" si="11"/>
        <v>71.25</v>
      </c>
      <c r="N39" s="41">
        <f t="shared" si="12"/>
        <v>73.25</v>
      </c>
      <c r="O39" s="41">
        <f t="shared" si="13"/>
        <v>74.125</v>
      </c>
      <c r="P39" s="42">
        <f t="shared" si="2"/>
        <v>72.25</v>
      </c>
      <c r="Q39" s="42">
        <f t="shared" si="14"/>
        <v>73.125</v>
      </c>
      <c r="R39" s="44">
        <f t="shared" si="15"/>
        <v>75.125</v>
      </c>
      <c r="S39" s="44">
        <f t="shared" si="16"/>
        <v>76</v>
      </c>
      <c r="T39" s="45">
        <f t="shared" si="3"/>
        <v>71.875</v>
      </c>
      <c r="U39" s="45">
        <f t="shared" si="17"/>
        <v>72.75</v>
      </c>
      <c r="V39" s="45">
        <f t="shared" si="18"/>
        <v>74.75</v>
      </c>
      <c r="W39" s="45">
        <f t="shared" si="19"/>
        <v>75.625</v>
      </c>
      <c r="X39" s="45">
        <f t="shared" si="4"/>
        <v>73.75</v>
      </c>
      <c r="Y39" s="45">
        <f t="shared" si="20"/>
        <v>74.625</v>
      </c>
      <c r="Z39" s="45">
        <f t="shared" si="21"/>
        <v>76.625</v>
      </c>
      <c r="AA39" s="45">
        <f t="shared" si="22"/>
        <v>77.5</v>
      </c>
    </row>
    <row r="40" spans="2:27" x14ac:dyDescent="0.25">
      <c r="B40" s="28">
        <v>95</v>
      </c>
      <c r="C40" s="5">
        <v>69.125</v>
      </c>
      <c r="D40" s="36">
        <f>$C$40+$D$4</f>
        <v>73.875</v>
      </c>
      <c r="E40" s="36">
        <f t="shared" si="5"/>
        <v>74.75</v>
      </c>
      <c r="F40" s="37">
        <f t="shared" si="6"/>
        <v>76.375</v>
      </c>
      <c r="G40" s="37">
        <f t="shared" si="7"/>
        <v>77.25</v>
      </c>
      <c r="H40" s="25">
        <f t="shared" si="0"/>
        <v>75.75</v>
      </c>
      <c r="I40" s="25">
        <f t="shared" si="8"/>
        <v>76.625</v>
      </c>
      <c r="J40" s="38">
        <f t="shared" si="9"/>
        <v>78.25</v>
      </c>
      <c r="K40" s="51">
        <f t="shared" si="10"/>
        <v>79.125</v>
      </c>
      <c r="L40" s="22">
        <f t="shared" si="1"/>
        <v>74.125</v>
      </c>
      <c r="M40" s="22">
        <f t="shared" si="11"/>
        <v>75</v>
      </c>
      <c r="N40" s="41">
        <f t="shared" si="12"/>
        <v>77</v>
      </c>
      <c r="O40" s="41">
        <f t="shared" si="13"/>
        <v>77.875</v>
      </c>
      <c r="P40" s="42">
        <f t="shared" si="2"/>
        <v>76</v>
      </c>
      <c r="Q40" s="42">
        <f t="shared" si="14"/>
        <v>76.875</v>
      </c>
      <c r="R40" s="44">
        <f t="shared" si="15"/>
        <v>78.875</v>
      </c>
      <c r="S40" s="44">
        <f t="shared" si="16"/>
        <v>79.75</v>
      </c>
      <c r="T40" s="45">
        <f t="shared" si="3"/>
        <v>75.625</v>
      </c>
      <c r="U40" s="45">
        <f t="shared" si="17"/>
        <v>76.5</v>
      </c>
      <c r="V40" s="45">
        <f t="shared" si="18"/>
        <v>78.5</v>
      </c>
      <c r="W40" s="45">
        <f t="shared" si="19"/>
        <v>79.375</v>
      </c>
      <c r="X40" s="45">
        <f t="shared" si="4"/>
        <v>77.5</v>
      </c>
      <c r="Y40" s="45">
        <f t="shared" si="20"/>
        <v>78.375</v>
      </c>
      <c r="Z40" s="45">
        <f t="shared" si="21"/>
        <v>80.375</v>
      </c>
      <c r="AA40" s="45">
        <f t="shared" si="22"/>
        <v>81.25</v>
      </c>
    </row>
    <row r="41" spans="2:27" x14ac:dyDescent="0.25">
      <c r="B41" s="29">
        <v>86</v>
      </c>
      <c r="C41" s="5">
        <v>78.75</v>
      </c>
      <c r="D41" s="36">
        <f>$C$41+$D$4</f>
        <v>83.5</v>
      </c>
      <c r="E41" s="36">
        <f t="shared" si="5"/>
        <v>84.375</v>
      </c>
      <c r="F41" s="37">
        <f t="shared" si="6"/>
        <v>86</v>
      </c>
      <c r="G41" s="37">
        <f t="shared" si="7"/>
        <v>86.875</v>
      </c>
      <c r="H41" s="25">
        <f t="shared" si="0"/>
        <v>85.375</v>
      </c>
      <c r="I41" s="25">
        <f t="shared" si="8"/>
        <v>86.25</v>
      </c>
      <c r="J41" s="38">
        <f t="shared" si="9"/>
        <v>87.875</v>
      </c>
      <c r="K41" s="51">
        <f t="shared" si="10"/>
        <v>88.75</v>
      </c>
      <c r="L41" s="22">
        <f t="shared" si="1"/>
        <v>83.75</v>
      </c>
      <c r="M41" s="22">
        <f t="shared" si="11"/>
        <v>84.625</v>
      </c>
      <c r="N41" s="41">
        <f t="shared" si="12"/>
        <v>86.625</v>
      </c>
      <c r="O41" s="41">
        <f t="shared" si="13"/>
        <v>87.5</v>
      </c>
      <c r="P41" s="42">
        <f t="shared" si="2"/>
        <v>85.625</v>
      </c>
      <c r="Q41" s="42">
        <f t="shared" si="14"/>
        <v>86.5</v>
      </c>
      <c r="R41" s="44">
        <f t="shared" si="15"/>
        <v>88.5</v>
      </c>
      <c r="S41" s="44">
        <f t="shared" si="16"/>
        <v>89.375</v>
      </c>
      <c r="T41" s="45">
        <f t="shared" si="3"/>
        <v>85.25</v>
      </c>
      <c r="U41" s="45">
        <f t="shared" si="17"/>
        <v>86.125</v>
      </c>
      <c r="V41" s="45">
        <f t="shared" si="18"/>
        <v>88.125</v>
      </c>
      <c r="W41" s="45">
        <f t="shared" si="19"/>
        <v>89</v>
      </c>
      <c r="X41" s="45">
        <f t="shared" si="4"/>
        <v>87.125</v>
      </c>
      <c r="Y41" s="45">
        <f t="shared" si="20"/>
        <v>88</v>
      </c>
      <c r="Z41" s="45">
        <f t="shared" si="21"/>
        <v>90</v>
      </c>
      <c r="AA41" s="45">
        <f t="shared" si="22"/>
        <v>90.875</v>
      </c>
    </row>
    <row r="42" spans="2:27" x14ac:dyDescent="0.25">
      <c r="B42" s="29">
        <v>96</v>
      </c>
      <c r="C42" s="5">
        <v>83.25</v>
      </c>
      <c r="D42" s="36">
        <f>$C$42+$D$4</f>
        <v>88</v>
      </c>
      <c r="E42" s="36">
        <f t="shared" si="5"/>
        <v>88.875</v>
      </c>
      <c r="F42" s="37">
        <f t="shared" si="6"/>
        <v>90.5</v>
      </c>
      <c r="G42" s="37">
        <f t="shared" si="7"/>
        <v>91.375</v>
      </c>
      <c r="H42" s="25">
        <f t="shared" si="0"/>
        <v>89.875</v>
      </c>
      <c r="I42" s="25">
        <f t="shared" si="8"/>
        <v>90.75</v>
      </c>
      <c r="J42" s="38">
        <f t="shared" si="9"/>
        <v>92.375</v>
      </c>
      <c r="K42" s="51">
        <f t="shared" si="10"/>
        <v>93.25</v>
      </c>
      <c r="L42" s="22">
        <f t="shared" si="1"/>
        <v>88.25</v>
      </c>
      <c r="M42" s="22">
        <f t="shared" si="11"/>
        <v>89.125</v>
      </c>
      <c r="N42" s="41">
        <f t="shared" si="12"/>
        <v>91.125</v>
      </c>
      <c r="O42" s="41">
        <f t="shared" si="13"/>
        <v>92</v>
      </c>
      <c r="P42" s="42">
        <f t="shared" si="2"/>
        <v>90.125</v>
      </c>
      <c r="Q42" s="42">
        <f t="shared" si="14"/>
        <v>91</v>
      </c>
      <c r="R42" s="44">
        <f t="shared" si="15"/>
        <v>93</v>
      </c>
      <c r="S42" s="44">
        <f t="shared" si="16"/>
        <v>93.875</v>
      </c>
      <c r="T42" s="45">
        <f t="shared" si="3"/>
        <v>89.75</v>
      </c>
      <c r="U42" s="45">
        <f t="shared" si="17"/>
        <v>90.625</v>
      </c>
      <c r="V42" s="45">
        <f t="shared" si="18"/>
        <v>92.625</v>
      </c>
      <c r="W42" s="45">
        <f t="shared" si="19"/>
        <v>93.5</v>
      </c>
      <c r="X42" s="45">
        <f t="shared" si="4"/>
        <v>91.625</v>
      </c>
      <c r="Y42" s="45">
        <f t="shared" si="20"/>
        <v>92.5</v>
      </c>
      <c r="Z42" s="45">
        <f t="shared" si="21"/>
        <v>94.5</v>
      </c>
      <c r="AA42" s="45">
        <f t="shared" si="22"/>
        <v>95.375</v>
      </c>
    </row>
    <row r="43" spans="2:27" x14ac:dyDescent="0.25">
      <c r="B43" s="29">
        <v>87</v>
      </c>
      <c r="C43" s="5">
        <v>92.125</v>
      </c>
      <c r="D43" s="36">
        <f>$C$43+$D$4</f>
        <v>96.875</v>
      </c>
      <c r="E43" s="36">
        <f t="shared" si="5"/>
        <v>97.75</v>
      </c>
      <c r="F43" s="37">
        <f t="shared" si="6"/>
        <v>99.375</v>
      </c>
      <c r="G43" s="37">
        <f t="shared" si="7"/>
        <v>100.25</v>
      </c>
      <c r="H43" s="25">
        <f t="shared" si="0"/>
        <v>98.75</v>
      </c>
      <c r="I43" s="25">
        <f t="shared" si="8"/>
        <v>99.625</v>
      </c>
      <c r="J43" s="38">
        <f t="shared" si="9"/>
        <v>101.25</v>
      </c>
      <c r="K43" s="51">
        <f t="shared" si="10"/>
        <v>102.125</v>
      </c>
      <c r="L43" s="22">
        <f t="shared" si="1"/>
        <v>97.125</v>
      </c>
      <c r="M43" s="22">
        <f t="shared" si="11"/>
        <v>98</v>
      </c>
      <c r="N43" s="41">
        <f t="shared" si="12"/>
        <v>100</v>
      </c>
      <c r="O43" s="41">
        <f t="shared" si="13"/>
        <v>100.875</v>
      </c>
      <c r="P43" s="42">
        <f t="shared" si="2"/>
        <v>99</v>
      </c>
      <c r="Q43" s="42">
        <f t="shared" si="14"/>
        <v>99.875</v>
      </c>
      <c r="R43" s="44">
        <f t="shared" si="15"/>
        <v>101.875</v>
      </c>
      <c r="S43" s="44">
        <f t="shared" si="16"/>
        <v>102.75</v>
      </c>
      <c r="T43" s="45">
        <f t="shared" si="3"/>
        <v>98.625</v>
      </c>
      <c r="U43" s="45">
        <f t="shared" si="17"/>
        <v>99.5</v>
      </c>
      <c r="V43" s="45">
        <f t="shared" si="18"/>
        <v>101.5</v>
      </c>
      <c r="W43" s="45">
        <f t="shared" si="19"/>
        <v>102.375</v>
      </c>
      <c r="X43" s="45">
        <f t="shared" si="4"/>
        <v>100.5</v>
      </c>
      <c r="Y43" s="45">
        <f t="shared" si="20"/>
        <v>101.375</v>
      </c>
      <c r="Z43" s="45">
        <f t="shared" si="21"/>
        <v>103.375</v>
      </c>
      <c r="AA43" s="45">
        <f t="shared" si="22"/>
        <v>104.25</v>
      </c>
    </row>
    <row r="44" spans="2:27" x14ac:dyDescent="0.25">
      <c r="B44" s="29">
        <v>97</v>
      </c>
      <c r="C44" s="5">
        <v>97.375</v>
      </c>
      <c r="D44" s="36">
        <f>$C$44+$D$4</f>
        <v>102.125</v>
      </c>
      <c r="E44" s="36">
        <f t="shared" si="5"/>
        <v>103</v>
      </c>
      <c r="F44" s="37">
        <f t="shared" si="6"/>
        <v>104.625</v>
      </c>
      <c r="G44" s="37">
        <f t="shared" si="7"/>
        <v>105.5</v>
      </c>
      <c r="H44" s="25">
        <f t="shared" si="0"/>
        <v>104</v>
      </c>
      <c r="I44" s="25">
        <f t="shared" si="8"/>
        <v>104.875</v>
      </c>
      <c r="J44" s="38">
        <f t="shared" si="9"/>
        <v>106.5</v>
      </c>
      <c r="K44" s="51">
        <f t="shared" si="10"/>
        <v>107.375</v>
      </c>
      <c r="L44" s="22">
        <f t="shared" si="1"/>
        <v>102.375</v>
      </c>
      <c r="M44" s="22">
        <f t="shared" si="11"/>
        <v>103.25</v>
      </c>
      <c r="N44" s="41">
        <f t="shared" si="12"/>
        <v>105.25</v>
      </c>
      <c r="O44" s="41">
        <f t="shared" si="13"/>
        <v>106.125</v>
      </c>
      <c r="P44" s="42">
        <f t="shared" si="2"/>
        <v>104.25</v>
      </c>
      <c r="Q44" s="42">
        <f t="shared" si="14"/>
        <v>105.125</v>
      </c>
      <c r="R44" s="44">
        <f t="shared" si="15"/>
        <v>107.125</v>
      </c>
      <c r="S44" s="44">
        <f t="shared" si="16"/>
        <v>108</v>
      </c>
      <c r="T44" s="45">
        <f t="shared" si="3"/>
        <v>103.875</v>
      </c>
      <c r="U44" s="45">
        <f t="shared" si="17"/>
        <v>104.75</v>
      </c>
      <c r="V44" s="45">
        <f t="shared" si="18"/>
        <v>106.75</v>
      </c>
      <c r="W44" s="45">
        <f t="shared" si="19"/>
        <v>107.625</v>
      </c>
      <c r="X44" s="45">
        <f t="shared" si="4"/>
        <v>105.75</v>
      </c>
      <c r="Y44" s="45">
        <f t="shared" si="20"/>
        <v>106.625</v>
      </c>
      <c r="Z44" s="45">
        <f t="shared" si="21"/>
        <v>108.625</v>
      </c>
      <c r="AA44" s="45">
        <f t="shared" si="22"/>
        <v>109.5</v>
      </c>
    </row>
    <row r="45" spans="2:27" x14ac:dyDescent="0.25">
      <c r="B45" s="29">
        <v>88</v>
      </c>
      <c r="C45" s="5">
        <v>105.5</v>
      </c>
      <c r="D45" s="36">
        <f>$C$45+$D$4</f>
        <v>110.25</v>
      </c>
      <c r="E45" s="36">
        <f t="shared" si="5"/>
        <v>111.125</v>
      </c>
      <c r="F45" s="37">
        <f t="shared" si="6"/>
        <v>112.75</v>
      </c>
      <c r="G45" s="37">
        <f t="shared" si="7"/>
        <v>113.625</v>
      </c>
      <c r="H45" s="25">
        <f t="shared" si="0"/>
        <v>112.125</v>
      </c>
      <c r="I45" s="25">
        <f t="shared" si="8"/>
        <v>113</v>
      </c>
      <c r="J45" s="38">
        <f t="shared" si="9"/>
        <v>114.625</v>
      </c>
      <c r="K45" s="51">
        <f t="shared" si="10"/>
        <v>115.5</v>
      </c>
      <c r="L45" s="22">
        <f t="shared" si="1"/>
        <v>110.5</v>
      </c>
      <c r="M45" s="22">
        <f t="shared" si="11"/>
        <v>111.375</v>
      </c>
      <c r="N45" s="41">
        <f t="shared" si="12"/>
        <v>113.375</v>
      </c>
      <c r="O45" s="41">
        <f t="shared" si="13"/>
        <v>114.25</v>
      </c>
      <c r="P45" s="42">
        <f t="shared" si="2"/>
        <v>112.375</v>
      </c>
      <c r="Q45" s="42">
        <f t="shared" si="14"/>
        <v>113.25</v>
      </c>
      <c r="R45" s="44">
        <f t="shared" si="15"/>
        <v>115.25</v>
      </c>
      <c r="S45" s="44">
        <f t="shared" si="16"/>
        <v>116.125</v>
      </c>
      <c r="T45" s="45">
        <f t="shared" si="3"/>
        <v>112</v>
      </c>
      <c r="U45" s="45">
        <f t="shared" si="17"/>
        <v>112.875</v>
      </c>
      <c r="V45" s="45">
        <f t="shared" si="18"/>
        <v>114.875</v>
      </c>
      <c r="W45" s="45">
        <f t="shared" si="19"/>
        <v>115.75</v>
      </c>
      <c r="X45" s="45">
        <f t="shared" si="4"/>
        <v>113.875</v>
      </c>
      <c r="Y45" s="45">
        <f t="shared" si="20"/>
        <v>114.75</v>
      </c>
      <c r="Z45" s="45">
        <f t="shared" si="21"/>
        <v>116.75</v>
      </c>
      <c r="AA45" s="45">
        <f t="shared" si="22"/>
        <v>117.625</v>
      </c>
    </row>
    <row r="46" spans="2:27" x14ac:dyDescent="0.25">
      <c r="B46" s="29">
        <v>98</v>
      </c>
      <c r="C46" s="5">
        <v>111.5</v>
      </c>
      <c r="D46" s="36">
        <f>$C$46+$D$4</f>
        <v>116.25</v>
      </c>
      <c r="E46" s="36">
        <f t="shared" si="5"/>
        <v>117.125</v>
      </c>
      <c r="F46" s="37">
        <f t="shared" si="6"/>
        <v>118.75</v>
      </c>
      <c r="G46" s="37">
        <f t="shared" si="7"/>
        <v>119.625</v>
      </c>
      <c r="H46" s="25">
        <f t="shared" si="0"/>
        <v>118.125</v>
      </c>
      <c r="I46" s="25">
        <f t="shared" si="8"/>
        <v>119</v>
      </c>
      <c r="J46" s="38">
        <f t="shared" si="9"/>
        <v>120.625</v>
      </c>
      <c r="K46" s="51">
        <f t="shared" si="10"/>
        <v>121.5</v>
      </c>
      <c r="L46" s="22">
        <f t="shared" si="1"/>
        <v>116.5</v>
      </c>
      <c r="M46" s="22">
        <f t="shared" si="11"/>
        <v>117.375</v>
      </c>
      <c r="N46" s="41">
        <f t="shared" si="12"/>
        <v>119.375</v>
      </c>
      <c r="O46" s="41">
        <f t="shared" si="13"/>
        <v>120.25</v>
      </c>
      <c r="P46" s="42">
        <f t="shared" si="2"/>
        <v>118.375</v>
      </c>
      <c r="Q46" s="42">
        <f t="shared" si="14"/>
        <v>119.25</v>
      </c>
      <c r="R46" s="44">
        <f t="shared" si="15"/>
        <v>121.25</v>
      </c>
      <c r="S46" s="44">
        <f t="shared" si="16"/>
        <v>122.125</v>
      </c>
      <c r="T46" s="45">
        <f t="shared" si="3"/>
        <v>118</v>
      </c>
      <c r="U46" s="45">
        <f t="shared" si="17"/>
        <v>118.875</v>
      </c>
      <c r="V46" s="45">
        <f t="shared" si="18"/>
        <v>120.875</v>
      </c>
      <c r="W46" s="45">
        <f t="shared" si="19"/>
        <v>121.75</v>
      </c>
      <c r="X46" s="45">
        <f t="shared" si="4"/>
        <v>119.875</v>
      </c>
      <c r="Y46" s="45">
        <f t="shared" si="20"/>
        <v>120.75</v>
      </c>
      <c r="Z46" s="45">
        <f t="shared" si="21"/>
        <v>122.75</v>
      </c>
      <c r="AA46" s="45">
        <f t="shared" si="22"/>
        <v>123.625</v>
      </c>
    </row>
    <row r="47" spans="2:27" x14ac:dyDescent="0.25">
      <c r="B47" s="29">
        <v>89</v>
      </c>
      <c r="C47" s="5">
        <v>118.875</v>
      </c>
      <c r="D47" s="36">
        <f>$C$47+$D$4</f>
        <v>123.625</v>
      </c>
      <c r="E47" s="36">
        <f t="shared" si="5"/>
        <v>124.5</v>
      </c>
      <c r="F47" s="37">
        <f t="shared" si="6"/>
        <v>126.125</v>
      </c>
      <c r="G47" s="37">
        <f t="shared" si="7"/>
        <v>127</v>
      </c>
      <c r="H47" s="25">
        <f t="shared" si="0"/>
        <v>125.5</v>
      </c>
      <c r="I47" s="25">
        <f t="shared" si="8"/>
        <v>126.375</v>
      </c>
      <c r="J47" s="38">
        <f t="shared" si="9"/>
        <v>128</v>
      </c>
      <c r="K47" s="51">
        <f t="shared" si="10"/>
        <v>128.875</v>
      </c>
      <c r="L47" s="22">
        <f t="shared" si="1"/>
        <v>123.875</v>
      </c>
      <c r="M47" s="22">
        <f t="shared" si="11"/>
        <v>124.75</v>
      </c>
      <c r="N47" s="41">
        <f t="shared" si="12"/>
        <v>126.75</v>
      </c>
      <c r="O47" s="41">
        <f t="shared" si="13"/>
        <v>127.625</v>
      </c>
      <c r="P47" s="42">
        <f t="shared" si="2"/>
        <v>125.75</v>
      </c>
      <c r="Q47" s="42">
        <f t="shared" si="14"/>
        <v>126.625</v>
      </c>
      <c r="R47" s="44">
        <f t="shared" si="15"/>
        <v>128.625</v>
      </c>
      <c r="S47" s="44">
        <f t="shared" si="16"/>
        <v>129.5</v>
      </c>
      <c r="T47" s="45">
        <f t="shared" si="3"/>
        <v>125.375</v>
      </c>
      <c r="U47" s="45">
        <f t="shared" si="17"/>
        <v>126.25</v>
      </c>
      <c r="V47" s="45">
        <f t="shared" si="18"/>
        <v>128.25</v>
      </c>
      <c r="W47" s="45">
        <f t="shared" si="19"/>
        <v>129.125</v>
      </c>
      <c r="X47" s="45">
        <f t="shared" si="4"/>
        <v>127.25</v>
      </c>
      <c r="Y47" s="45">
        <f t="shared" si="20"/>
        <v>128.125</v>
      </c>
      <c r="Z47" s="45">
        <f t="shared" si="21"/>
        <v>130.125</v>
      </c>
      <c r="AA47" s="45">
        <f t="shared" si="22"/>
        <v>131</v>
      </c>
    </row>
    <row r="48" spans="2:27" x14ac:dyDescent="0.25">
      <c r="B48" s="29">
        <v>99</v>
      </c>
      <c r="C48" s="5">
        <v>125.625</v>
      </c>
      <c r="D48" s="36">
        <f>$C$48+$D$4</f>
        <v>130.375</v>
      </c>
      <c r="E48" s="36">
        <f t="shared" si="5"/>
        <v>131.25</v>
      </c>
      <c r="F48" s="37">
        <f t="shared" si="6"/>
        <v>132.875</v>
      </c>
      <c r="G48" s="37">
        <f t="shared" si="7"/>
        <v>133.75</v>
      </c>
      <c r="H48" s="25">
        <f t="shared" si="0"/>
        <v>132.25</v>
      </c>
      <c r="I48" s="25">
        <f t="shared" si="8"/>
        <v>133.125</v>
      </c>
      <c r="J48" s="38">
        <f t="shared" si="9"/>
        <v>134.75</v>
      </c>
      <c r="K48" s="51">
        <f t="shared" si="10"/>
        <v>135.625</v>
      </c>
      <c r="L48" s="22">
        <f t="shared" si="1"/>
        <v>130.625</v>
      </c>
      <c r="M48" s="22">
        <f t="shared" si="11"/>
        <v>131.5</v>
      </c>
      <c r="N48" s="41">
        <f t="shared" si="12"/>
        <v>133.5</v>
      </c>
      <c r="O48" s="41">
        <f t="shared" si="13"/>
        <v>134.375</v>
      </c>
      <c r="P48" s="42">
        <f t="shared" si="2"/>
        <v>132.5</v>
      </c>
      <c r="Q48" s="42">
        <f t="shared" si="14"/>
        <v>133.375</v>
      </c>
      <c r="R48" s="44">
        <f t="shared" si="15"/>
        <v>135.375</v>
      </c>
      <c r="S48" s="44">
        <f t="shared" si="16"/>
        <v>136.25</v>
      </c>
      <c r="T48" s="45">
        <f t="shared" si="3"/>
        <v>132.125</v>
      </c>
      <c r="U48" s="45">
        <f t="shared" si="17"/>
        <v>133</v>
      </c>
      <c r="V48" s="45">
        <f t="shared" si="18"/>
        <v>135</v>
      </c>
      <c r="W48" s="45">
        <f t="shared" si="19"/>
        <v>135.875</v>
      </c>
      <c r="X48" s="45">
        <f t="shared" si="4"/>
        <v>134</v>
      </c>
      <c r="Y48" s="45">
        <f t="shared" si="20"/>
        <v>134.875</v>
      </c>
      <c r="Z48" s="45">
        <f t="shared" si="21"/>
        <v>136.875</v>
      </c>
      <c r="AA48" s="45">
        <f t="shared" si="22"/>
        <v>137.75</v>
      </c>
    </row>
    <row r="50" spans="1:8" x14ac:dyDescent="0.25">
      <c r="B50" s="4" t="s">
        <v>1</v>
      </c>
      <c r="C50" s="46" t="s">
        <v>17</v>
      </c>
      <c r="D50" s="18"/>
      <c r="E50" s="10" t="s">
        <v>18</v>
      </c>
      <c r="F50" s="47"/>
      <c r="G50" s="50"/>
      <c r="H50" s="23" t="s">
        <v>9</v>
      </c>
    </row>
    <row r="51" spans="1:8" x14ac:dyDescent="0.25">
      <c r="B51" t="s">
        <v>0</v>
      </c>
      <c r="C51" s="19" t="s">
        <v>3</v>
      </c>
      <c r="D51" s="6" t="s">
        <v>38</v>
      </c>
      <c r="E51" s="11" t="s">
        <v>24</v>
      </c>
      <c r="F51" s="48" t="s">
        <v>40</v>
      </c>
      <c r="G51" s="50"/>
      <c r="H51" s="8" t="s">
        <v>30</v>
      </c>
    </row>
    <row r="52" spans="1:8" x14ac:dyDescent="0.25">
      <c r="B52" t="s">
        <v>2</v>
      </c>
      <c r="C52" s="20" t="s">
        <v>4</v>
      </c>
      <c r="D52" s="7" t="s">
        <v>39</v>
      </c>
      <c r="E52" s="11" t="s">
        <v>25</v>
      </c>
      <c r="F52" s="48" t="s">
        <v>42</v>
      </c>
      <c r="G52" s="50"/>
      <c r="H52" s="8" t="s">
        <v>31</v>
      </c>
    </row>
    <row r="53" spans="1:8" x14ac:dyDescent="0.25">
      <c r="B53" t="s">
        <v>43</v>
      </c>
      <c r="E53" s="12" t="s">
        <v>26</v>
      </c>
      <c r="F53" s="49" t="s">
        <v>41</v>
      </c>
      <c r="G53" s="50"/>
      <c r="H53" s="8" t="s">
        <v>32</v>
      </c>
    </row>
    <row r="54" spans="1:8" x14ac:dyDescent="0.25">
      <c r="B54" t="s">
        <v>44</v>
      </c>
      <c r="G54" s="3"/>
      <c r="H54" s="8" t="s">
        <v>33</v>
      </c>
    </row>
    <row r="55" spans="1:8" x14ac:dyDescent="0.25">
      <c r="H55" s="8" t="s">
        <v>10</v>
      </c>
    </row>
    <row r="56" spans="1:8" x14ac:dyDescent="0.25">
      <c r="B56" s="13" t="s">
        <v>19</v>
      </c>
      <c r="C56" s="10" t="s">
        <v>11</v>
      </c>
      <c r="H56" s="8" t="s">
        <v>34</v>
      </c>
    </row>
    <row r="57" spans="1:8" x14ac:dyDescent="0.25">
      <c r="B57" s="14" t="s">
        <v>27</v>
      </c>
      <c r="C57" s="16" t="s">
        <v>35</v>
      </c>
      <c r="H57" s="8" t="s">
        <v>21</v>
      </c>
    </row>
    <row r="58" spans="1:8" x14ac:dyDescent="0.25">
      <c r="B58" s="14" t="s">
        <v>28</v>
      </c>
      <c r="C58" s="16" t="s">
        <v>36</v>
      </c>
      <c r="H58" s="8" t="s">
        <v>22</v>
      </c>
    </row>
    <row r="59" spans="1:8" x14ac:dyDescent="0.25">
      <c r="B59" s="15" t="s">
        <v>29</v>
      </c>
      <c r="C59" s="16" t="s">
        <v>12</v>
      </c>
      <c r="H59" s="8" t="s">
        <v>49</v>
      </c>
    </row>
    <row r="60" spans="1:8" x14ac:dyDescent="0.25">
      <c r="C60" s="17" t="s">
        <v>37</v>
      </c>
      <c r="H60" s="8" t="s">
        <v>50</v>
      </c>
    </row>
    <row r="62" spans="1:8" x14ac:dyDescent="0.25">
      <c r="B62" t="s">
        <v>27</v>
      </c>
      <c r="C62" s="75" t="s">
        <v>87</v>
      </c>
    </row>
    <row r="63" spans="1:8" x14ac:dyDescent="0.25">
      <c r="A63" s="54" t="s">
        <v>68</v>
      </c>
      <c r="B63" s="55" t="s">
        <v>35</v>
      </c>
      <c r="C63" s="56">
        <f>IF(OR(VALVE_1=DTB!$H$57,VALVE_1=DTB!$H$59),VLOOKUP(GAGE_SIZE_1,DTB!$B$15:$K$48,4,0),VLOOKUP(GAGE_SIZE_1,DTB!$B$15:$K$48,3,0))</f>
        <v>17.375</v>
      </c>
    </row>
    <row r="64" spans="1:8" x14ac:dyDescent="0.25">
      <c r="A64" s="50" t="s">
        <v>68</v>
      </c>
      <c r="B64" s="16" t="s">
        <v>12</v>
      </c>
      <c r="C64" s="57">
        <f>IF(OR(VALVE_1=DTB!$H$57,VALVE_1=DTB!$H$59),VLOOKUP(GAGE_SIZE_1,DTB!$B$15:$K$48,8,0),VLOOKUP(GAGE_SIZE_1,DTB!$B$15:$K$48,7,0))</f>
        <v>19.25</v>
      </c>
    </row>
    <row r="65" spans="1:9" x14ac:dyDescent="0.25">
      <c r="A65" s="50" t="s">
        <v>70</v>
      </c>
      <c r="B65" s="53" t="s">
        <v>36</v>
      </c>
      <c r="C65" s="57">
        <f>IF(OR(VALVE_1=DTB!$H$57,VALVE_1=DTB!$H$59),VLOOKUP(GAGE_SIZE_1,DTB!$B$15:$S$48,12,0),VLOOKUP(GAGE_SIZE_1,DTB!$B$15:$S$48,11,0))</f>
        <v>17.625</v>
      </c>
    </row>
    <row r="66" spans="1:9" x14ac:dyDescent="0.25">
      <c r="A66" s="60" t="s">
        <v>71</v>
      </c>
      <c r="B66" s="52" t="s">
        <v>37</v>
      </c>
      <c r="C66" s="57">
        <f>IF(OR(VALVE_1=DTB!$H$57,VALVE_1=DTB!$H$59),VLOOKUP(GAGE_SIZE_1,DTB!$B$15:$S$48,16,0),VLOOKUP(GAGE_SIZE_1,DTB!$B$15:$S$48,15,0))</f>
        <v>19.5</v>
      </c>
    </row>
    <row r="67" spans="1:9" x14ac:dyDescent="0.25">
      <c r="A67" s="54" t="s">
        <v>69</v>
      </c>
      <c r="B67" s="55" t="s">
        <v>35</v>
      </c>
      <c r="C67" s="56">
        <f>IF(OR(VALVE_1=$H$58,VALVE_1=$H$60),VLOOKUP(GAGE_SIZE_1,DTB!$B$15:$K$48,6,0),VLOOKUP(GAGE_SIZE_1,DTB!$B$15:$K$48,5,0))</f>
        <v>19.875</v>
      </c>
    </row>
    <row r="68" spans="1:9" x14ac:dyDescent="0.25">
      <c r="A68" s="50" t="s">
        <v>69</v>
      </c>
      <c r="B68" s="52" t="s">
        <v>12</v>
      </c>
      <c r="C68" s="57">
        <f>IF(OR(VALVE_1=$H$58,VALVE_1=$H$60),VLOOKUP(GAGE_SIZE_1,DTB!$B$15:$K$48,10,0),VLOOKUP(GAGE_SIZE_1,DTB!$B$15:$K$48,9,0))</f>
        <v>21.75</v>
      </c>
    </row>
    <row r="69" spans="1:9" x14ac:dyDescent="0.25">
      <c r="A69" s="50" t="s">
        <v>72</v>
      </c>
      <c r="B69" s="16" t="s">
        <v>36</v>
      </c>
      <c r="C69" s="57">
        <f>IF(OR(VALVE_1=$H$58,VALVE_1=$H$60),VLOOKUP(GAGE_SIZE_1,DTB!$B$15:$S$48,14,0),VLOOKUP(GAGE_SIZE_1,DTB!$B$15:$S$48,13,0))</f>
        <v>20.5</v>
      </c>
    </row>
    <row r="70" spans="1:9" x14ac:dyDescent="0.25">
      <c r="A70" s="58" t="s">
        <v>72</v>
      </c>
      <c r="B70" s="17" t="s">
        <v>37</v>
      </c>
      <c r="C70" s="59">
        <f>IF(OR(VALVE_1=$H$58,VALVE_1=$H$60),VLOOKUP(GAGE_SIZE_1,DTB!$B$15:$S$48,18,0),VLOOKUP(GAGE_SIZE_1,DTB!$B$15:$S$48,17,0))</f>
        <v>22.375</v>
      </c>
    </row>
    <row r="71" spans="1:9" x14ac:dyDescent="0.25">
      <c r="A71" s="54" t="s">
        <v>73</v>
      </c>
      <c r="B71" s="55" t="s">
        <v>36</v>
      </c>
      <c r="C71" s="56">
        <f>IF(OR(VALVE_1=DTB!$H$57,VALVE_1=DTB!$H$59),VLOOKUP(GAGE_SIZE_1,DTB!$B$15:$AA$48,20,0),VLOOKUP(GAGE_SIZE_1,DTB!$B$15:$AA$48,19,0))</f>
        <v>19.125</v>
      </c>
    </row>
    <row r="72" spans="1:9" x14ac:dyDescent="0.25">
      <c r="A72" s="50" t="s">
        <v>73</v>
      </c>
      <c r="B72" s="52" t="s">
        <v>37</v>
      </c>
      <c r="C72" s="60">
        <f>IF(OR(VALVE_1=DTB!$H$57,VALVE_1=DTB!$H$59),VLOOKUP(GAGE_SIZE_1,DTB!$B$15:$AA$48,24,0),VLOOKUP(GAGE_SIZE_1,DTB!$B$15:$AA$48,23,0))</f>
        <v>21</v>
      </c>
    </row>
    <row r="73" spans="1:9" x14ac:dyDescent="0.25">
      <c r="A73" s="50" t="s">
        <v>74</v>
      </c>
      <c r="B73" s="52" t="s">
        <v>36</v>
      </c>
      <c r="C73" s="57">
        <f>IF(OR(VALVE_1=$H$58,VALVE_1=$H$60),VLOOKUP(GAGE_SIZE_1,DTB!$B$15:$AA$48,22,0),VLOOKUP(GAGE_SIZE_1,DTB!$B$15:$AA$48,21,0))</f>
        <v>22</v>
      </c>
    </row>
    <row r="74" spans="1:9" x14ac:dyDescent="0.25">
      <c r="A74" s="58" t="s">
        <v>74</v>
      </c>
      <c r="B74" s="17" t="s">
        <v>37</v>
      </c>
      <c r="C74" s="59">
        <f>IF(OR(VALVE_1=$H$58,VALVE_1=$H$60),VLOOKUP(GAGE_SIZE_1,DTB!$B$15:$AA$48,26,0),VLOOKUP(GAGE_SIZE_1,DTB!$B$15:$AA$48,25,0))</f>
        <v>23.875</v>
      </c>
      <c r="E74" s="71" t="s">
        <v>28</v>
      </c>
      <c r="F74" s="71"/>
      <c r="G74" s="2"/>
      <c r="H74" s="2"/>
    </row>
    <row r="75" spans="1:9" x14ac:dyDescent="0.25">
      <c r="B75" s="62" t="s">
        <v>27</v>
      </c>
      <c r="C75" s="10">
        <f>IF(AND(PRESSURE_1="High",LEFT(GAGE_CONN_1,3)="3/4"),IF(RIGHT(VALVE_1,1)="S",VLOOKUP(GAGE_CONN_1,DTB!$B$71:$C$72,2,0),VLOOKUP(GAGE_CONN_1,DTB!$B$73:$C$74,2,0)),IF(RIGHT(VALVE_1,1)="S",VLOOKUP(GAGE_CONN_1,DTB!$B$63:$C$66,2,0),VLOOKUP(GAGE_CONN_1,DTB!$B$67:$C$70,2,0)))</f>
        <v>17.375</v>
      </c>
      <c r="E75" t="s">
        <v>79</v>
      </c>
      <c r="G75" s="2"/>
      <c r="H75" s="2"/>
    </row>
    <row r="76" spans="1:9" x14ac:dyDescent="0.25">
      <c r="B76" s="14" t="s">
        <v>28</v>
      </c>
      <c r="C76" s="11">
        <f>IF('QTS C-C'!F12="N/A","N/A",IF(AND(GAGE_CONN_LOC_1=$B$76,'QTS C-C'!F12=Offset_Inside_1),IF(LEFT(GAGE_CONN_1,4)=DTB!$M$3,VISIBLE_1+DTB!$N$3,VISIBLE_1+DTB!$N$4),IF(LEFT(GAGE_CONN_1,4)=DTB!$O$3,VISIBLE_1+DTB!$P$3,VISIBLE_1+DTB!P4)))</f>
        <v>15.875</v>
      </c>
      <c r="D76" s="2"/>
      <c r="E76" t="s">
        <v>76</v>
      </c>
      <c r="G76" s="2"/>
      <c r="H76" s="2"/>
    </row>
    <row r="77" spans="1:9" x14ac:dyDescent="0.25">
      <c r="B77" s="11" t="s">
        <v>29</v>
      </c>
      <c r="C77" s="11">
        <f>IF(AND(GLASS_TYPE_1=$C$52,LEFT(VALVE_1,1)="4"),VISIBLE_1+VLOOKUP(LEFT(GAGE_CONN_1,4),DTB!$S$3:$T$4,2,0),IF(AND(GLASS_TYPE_1=$C$52,'QTS C-C'!$F$12=Offset_Inside_1),VISIBLE_1+VLOOKUP(LEFT(GAGE_CONN_1,4),DTB!$U$4:$V$5,2,0),IF(AND(GLASS_TYPE_1=$C$52,'QTS C-C'!$F$12=Offset_Outside_1),VISIBLE_1+VLOOKUP(LEFT(GAGE_CONN_1,4),DTB!$W$4:$X$5,2,0),IF(AND(GLASS_TYPE_1=$C$51,GAGE_CONN_LOC_1=$B$77,'QTS C-C'!F12=Offset_Inside_1),IF(LEFT(GAGE_CONN_1,4)=DTB!$M$3,VISIBLE_1+DTB!$N$3,VISIBLE_1+DTB!$N$4),IF(LEFT(GAGE_CONN_1,4)=DTB!$O$3,VISIBLE_1+DTB!$P$3,VISIBLE_1+DTB!P4)))))</f>
        <v>15.875</v>
      </c>
      <c r="D77" s="2"/>
      <c r="E77" t="s">
        <v>77</v>
      </c>
      <c r="G77" s="2">
        <f>IF(AND(GLASS_TYPE_1=$C$52,LEFT(VALVE_1,1)="4"),VISIBLE_1+VLOOKUP(LEFT(GAGE_CONN_1,4),DTB!$S$3:$T$4,2,0),IF(AND(GLASS_TYPE_1=$C$52,'QTS C-C'!$F$12=Offset_Inside_1),VISIBLE_1+VLOOKUP(LEFT(GAGE_CONN_1,4),DTB!$U$4:$V$5,2,0),IF(AND(GLASS_TYPE_1=$C$52,'QTS C-C'!$F$12=Offset_Outside_1),VISIBLE_1+VLOOKUP(LEFT(GAGE_CONN_1,4),DTB!$W$4:$X$5,2,0),IF(AND(GLASS_TYPE_1=$C$51,GAGE_CONN_LOC_1=$B$77),$C$76,0))))</f>
        <v>0</v>
      </c>
      <c r="H77" s="2"/>
      <c r="I77" s="84">
        <f>IF(AND(GLASS_TYPE_1=$C$52,LEFT(VALVE_1,1)="4"),VISIBLE_1+VLOOKUP(LEFT(GAGE_CONN_1,4),DTB!$S$3:$T$4,2,0),IF(AND(GLASS_TYPE_1=$C$52,'QTS C-C'!$F$12=Offset_Inside_1),VISIBLE_1+VLOOKUP(LEFT(GAGE_CONN_1,4),DTB!$U$4:$V$5,2,0),IF(AND(GLASS_TYPE_1=$C$52,'QTS C-C'!$F$12=Offset_Outside_1),VISIBLE_1+VLOOKUP(LEFT(GAGE_CONN_1,4),DTB!$W$4:$X$5,2,0),IF(AND(GLASS_TYPE_1=$C$51,GAGE_CONN_LOC_1=$B$77,'QTS C-C'!F12=Offset_Inside_1),IF(LEFT(GAGE_CONN_1,4)=DTB!$M$3,VISIBLE_1+DTB!$N$3,VISIBLE_1+DTB!$N$4),IF(LEFT(GAGE_CONN_1,4)=DTB!$O$3,VISIBLE_1+DTB!$P$3,VISIBLE_1+DTB!P4)))))</f>
        <v>15.875</v>
      </c>
    </row>
    <row r="78" spans="1:9" x14ac:dyDescent="0.25">
      <c r="B78" s="64" t="s">
        <v>81</v>
      </c>
      <c r="C78" s="12">
        <f>IF(LEFT(VALVE_1,1)="4",VISIBLE_1+VLOOKUP(LEFT(GAGE_CONN_1,4),DTB!$Q$3:$R$4,2,0),0)</f>
        <v>0</v>
      </c>
    </row>
    <row r="79" spans="1:9" x14ac:dyDescent="0.25">
      <c r="B79" t="s">
        <v>45</v>
      </c>
    </row>
    <row r="80" spans="1:9" x14ac:dyDescent="0.25">
      <c r="B80" t="s">
        <v>46</v>
      </c>
      <c r="C80">
        <f>LOOKUP('QTS C-C'!$C$5,$C$15:$C$48,$B$15:$B$48)</f>
        <v>81</v>
      </c>
    </row>
    <row r="81" spans="1:9" x14ac:dyDescent="0.25">
      <c r="B81" t="s">
        <v>47</v>
      </c>
      <c r="C81">
        <f>INDEX($B$15:$B$48,MATCH('QTS C-C'!$C$5,$C$15:$C$48,1)+1,1)</f>
        <v>91</v>
      </c>
    </row>
    <row r="83" spans="1:9" x14ac:dyDescent="0.25">
      <c r="A83" t="s">
        <v>80</v>
      </c>
      <c r="D83" s="86" t="s">
        <v>67</v>
      </c>
      <c r="G83" s="61" t="s">
        <v>9</v>
      </c>
    </row>
    <row r="84" spans="1:9" x14ac:dyDescent="0.25">
      <c r="B84" s="62" t="s">
        <v>27</v>
      </c>
      <c r="C84">
        <f>IF(AND(PRESSURE_2="High",LEFT(GAGE_CONN_2,3)="3/4"),IF(RIGHT(VALVE_2,1)="S",VLOOKUP(GAGE_CONN_2,$B$101:$C$102,2,0),VLOOKUP(GAGE_CONN_2,$B$103:$C$104,2,0)),IF(RIGHT(VALVE_2,1)="S",VLOOKUP(GAGE_CONN_2,$B$93:$C$96,2,0),VLOOKUP(GAGE_CONN_2,$B$97:$C$100,2,0)))</f>
        <v>91</v>
      </c>
      <c r="F84" s="73" t="s">
        <v>28</v>
      </c>
      <c r="G84" s="8" t="s">
        <v>30</v>
      </c>
    </row>
    <row r="85" spans="1:9" x14ac:dyDescent="0.25">
      <c r="B85" s="14" t="s">
        <v>28</v>
      </c>
      <c r="C85">
        <f>INDEX($B$15:$B$48,MATCH($D$85,$C$15:$C$48,1))</f>
        <v>52</v>
      </c>
      <c r="D85">
        <f>IF('QTS C-C'!F27="N/A","N/A",IF('QTS C-C'!F27=Offset_Inside_1,C_C_2-VLOOKUP(LEFT(GAGE_CONN_2,4),DTB!$M$3:$N$4,2,0),C_C_2-VLOOKUP(LEFT(GAGE_CONN_2,4),DTB!$O$3:$P$4,2,0)))</f>
        <v>17.75</v>
      </c>
      <c r="F85" s="11" t="s">
        <v>79</v>
      </c>
      <c r="G85" s="8" t="s">
        <v>31</v>
      </c>
    </row>
    <row r="86" spans="1:9" x14ac:dyDescent="0.25">
      <c r="B86" s="63" t="s">
        <v>29</v>
      </c>
      <c r="C86" t="e">
        <f>INDEX($B$15:$B$48,MATCH($D$86,$C$15:$C$48,1))</f>
        <v>#N/A</v>
      </c>
      <c r="D86" t="b">
        <f>IF(AND(GLASS_TYPE_2=$B$90,LEFT(VALVE_2,1)="4"),C_C_2-VLOOKUP(LEFT(GAGE_CONN_2,4),DTB!$S$3:$T$4,2,0),IF(AND(GLASS_TYPE_2=$B$90,'QTS C-C'!$F$27=Offset_Inside_2),C_C_2-VLOOKUP(LEFT(GAGE_CONN_2,4),DTB!$U$4:$V$5,2,0),IF(AND(GLASS_TYPE_2=$B$90,'QTS C-C'!$F$27=Offset_Outside_2),C_C_2-VLOOKUP(LEFT(GAGE_CONN_2,4),DTB!$W$4:$X$5,2,0),IF(AND(GLASS_TYPE_2=$B$89,GAGE_CONN_LOC_2=$B$86),IF('QTS C-C'!$F$27=Offset_Inside_1,C_C_2-VLOOKUP(LEFT(GAGE_CONN_2,4),DTB!$M$3:$N$4,2,0),C_C_2-VLOOKUP(LEFT(GAGE_CONN_2,4),DTB!$O$3:$P$4,2,0))))))</f>
        <v>0</v>
      </c>
      <c r="F86" s="11" t="s">
        <v>76</v>
      </c>
      <c r="G86" s="8" t="s">
        <v>32</v>
      </c>
      <c r="I86" s="84" t="b">
        <f>IF(AND(GLASS_TYPE_2=$B$90,LEFT(VALVE_2,1)="4"),C_C_2-VLOOKUP(LEFT(GAGE_CONN_2,4),DTB!$S$3:$T$4,2,0),IF(AND(GLASS_TYPE_2=$B$90,'QTS C-C'!$F$27=Offset_Inside_2),C_C_2-VLOOKUP(LEFT(GAGE_CONN_2,4),DTB!$U$4:$V$5,2,0),IF(AND(GLASS_TYPE_2=$B$90,'QTS C-C'!$F$27=Offset_Outside_2),C_C_2-VLOOKUP(LEFT(GAGE_CONN_2,4),DTB!$W$4:$X$5,2,0),IF(AND(GLASS_TYPE_2=$B$89,GAGE_CONN_LOC_2=$B$86),IF('QTS C-C'!$F$27=Offset_Inside_1,C_C_2-VLOOKUP(LEFT(GAGE_CONN_2,4),DTB!$M$3:$N$4,2,0),C_C_2-VLOOKUP(LEFT(GAGE_CONN_2,4),DTB!$O$3:$P$4,2,0))))))</f>
        <v>0</v>
      </c>
    </row>
    <row r="87" spans="1:9" x14ac:dyDescent="0.25">
      <c r="B87" s="64" t="s">
        <v>81</v>
      </c>
      <c r="C87" t="e">
        <f>INDEX($B$15:$B$48,MATCH($D$87,$C$15:$C$48,1))</f>
        <v>#N/A</v>
      </c>
      <c r="D87">
        <f>IF(LEFT(VALVE_2,1)="4",C_C_2-VLOOKUP(LEFT(GAGE_CONN_2,4),DTB!$Q$3:$R$4,2,0),0)</f>
        <v>0</v>
      </c>
      <c r="F87" s="12" t="s">
        <v>77</v>
      </c>
      <c r="G87" s="8" t="s">
        <v>33</v>
      </c>
    </row>
    <row r="88" spans="1:9" x14ac:dyDescent="0.25">
      <c r="B88" s="46" t="s">
        <v>17</v>
      </c>
      <c r="C88" s="18"/>
      <c r="D88" s="10" t="s">
        <v>18</v>
      </c>
      <c r="E88" s="10"/>
      <c r="F88" s="10" t="s">
        <v>11</v>
      </c>
      <c r="G88" s="8" t="s">
        <v>10</v>
      </c>
    </row>
    <row r="89" spans="1:9" x14ac:dyDescent="0.25">
      <c r="B89" s="19" t="s">
        <v>3</v>
      </c>
      <c r="C89" s="6" t="s">
        <v>38</v>
      </c>
      <c r="D89" s="11" t="s">
        <v>24</v>
      </c>
      <c r="E89" s="72" t="s">
        <v>40</v>
      </c>
      <c r="F89" s="16" t="s">
        <v>35</v>
      </c>
      <c r="G89" s="8" t="s">
        <v>34</v>
      </c>
    </row>
    <row r="90" spans="1:9" x14ac:dyDescent="0.25">
      <c r="B90" s="20" t="s">
        <v>4</v>
      </c>
      <c r="C90" s="7" t="s">
        <v>39</v>
      </c>
      <c r="D90" s="11" t="s">
        <v>25</v>
      </c>
      <c r="E90" s="72" t="s">
        <v>42</v>
      </c>
      <c r="F90" s="16" t="s">
        <v>36</v>
      </c>
      <c r="G90" s="8" t="s">
        <v>21</v>
      </c>
    </row>
    <row r="91" spans="1:9" x14ac:dyDescent="0.25">
      <c r="D91" s="12" t="s">
        <v>26</v>
      </c>
      <c r="E91" s="12" t="s">
        <v>41</v>
      </c>
      <c r="F91" s="16" t="s">
        <v>12</v>
      </c>
      <c r="G91" s="8" t="s">
        <v>22</v>
      </c>
    </row>
    <row r="92" spans="1:9" x14ac:dyDescent="0.25">
      <c r="B92" t="s">
        <v>27</v>
      </c>
      <c r="C92" t="s">
        <v>86</v>
      </c>
      <c r="D92" s="61" t="s">
        <v>88</v>
      </c>
      <c r="E92" s="76" t="s">
        <v>89</v>
      </c>
      <c r="F92" s="17" t="s">
        <v>37</v>
      </c>
      <c r="G92" s="8" t="s">
        <v>49</v>
      </c>
    </row>
    <row r="93" spans="1:9" x14ac:dyDescent="0.25">
      <c r="A93" s="54" t="s">
        <v>68</v>
      </c>
      <c r="B93" s="55" t="s">
        <v>35</v>
      </c>
      <c r="C93" s="10">
        <f t="shared" ref="C93:C104" si="23">IF(OR(VALVE_2=$G$90,VALVE_2=$G$92),E93,D93)</f>
        <v>91</v>
      </c>
      <c r="D93">
        <f>VLOOKUP(C_C_2,$B$110:$C$143,2,1)</f>
        <v>91</v>
      </c>
      <c r="E93">
        <f>VLOOKUP(C_C_2,$D$110:$E$143,2,1)</f>
        <v>81</v>
      </c>
      <c r="G93" s="8" t="s">
        <v>50</v>
      </c>
      <c r="H93" s="84">
        <f>IFERROR(VLOOKUP(C_C_2,$B$110:$C$143,2,0),INDEX($C$110:$C$143,MATCH(C_C_2,$B$110:$B$143,1)+1))</f>
        <v>32</v>
      </c>
    </row>
    <row r="94" spans="1:9" x14ac:dyDescent="0.25">
      <c r="A94" s="50" t="s">
        <v>68</v>
      </c>
      <c r="B94" s="16" t="s">
        <v>12</v>
      </c>
      <c r="C94" s="11">
        <f t="shared" si="23"/>
        <v>71</v>
      </c>
      <c r="D94">
        <f>VLOOKUP(C_C_2,$J$110:$K$143,2,1)</f>
        <v>71</v>
      </c>
      <c r="E94">
        <f>VLOOKUP(C_C_2,$L$110:$M$143,2,1)</f>
        <v>61</v>
      </c>
    </row>
    <row r="95" spans="1:9" x14ac:dyDescent="0.25">
      <c r="A95" s="50" t="s">
        <v>70</v>
      </c>
      <c r="B95" s="53" t="s">
        <v>36</v>
      </c>
      <c r="C95" s="11">
        <f t="shared" si="23"/>
        <v>81</v>
      </c>
      <c r="D95">
        <f>VLOOKUP(C_C_2,$R$110:$S$143,2,1)</f>
        <v>81</v>
      </c>
      <c r="E95">
        <f>VLOOKUP(C_C_2,$T$110:$U$143,2,1)</f>
        <v>71</v>
      </c>
    </row>
    <row r="96" spans="1:9" x14ac:dyDescent="0.25">
      <c r="A96" s="60" t="s">
        <v>71</v>
      </c>
      <c r="B96" s="52" t="s">
        <v>37</v>
      </c>
      <c r="C96" s="12">
        <f t="shared" si="23"/>
        <v>71</v>
      </c>
      <c r="D96">
        <f>VLOOKUP(C_C_2,$Z$110:$AA$143,2,1)</f>
        <v>71</v>
      </c>
      <c r="E96">
        <f>VLOOKUP(C_C_2,$AB$110:$AC$143,2,1)</f>
        <v>61</v>
      </c>
    </row>
    <row r="97" spans="1:33" x14ac:dyDescent="0.25">
      <c r="A97" s="54" t="s">
        <v>69</v>
      </c>
      <c r="B97" s="55" t="s">
        <v>35</v>
      </c>
      <c r="C97" s="10">
        <f t="shared" si="23"/>
        <v>71</v>
      </c>
      <c r="D97">
        <f>VLOOKUP(C_C_2,$F$110:$G$143,2,1)</f>
        <v>71</v>
      </c>
      <c r="E97">
        <f>VLOOKUP(C_C_2,$H$110:$I$143,2,1)</f>
        <v>61</v>
      </c>
    </row>
    <row r="98" spans="1:33" x14ac:dyDescent="0.25">
      <c r="A98" s="50" t="s">
        <v>69</v>
      </c>
      <c r="B98" s="52" t="s">
        <v>12</v>
      </c>
      <c r="C98" s="11">
        <f t="shared" si="23"/>
        <v>51</v>
      </c>
      <c r="D98">
        <f>VLOOKUP(C_C_2,$N$110:$O$143,2,1)</f>
        <v>51</v>
      </c>
      <c r="E98">
        <f>VLOOKUP(C_C_2,$P$110:$Q$143,2,1)</f>
        <v>41</v>
      </c>
    </row>
    <row r="99" spans="1:33" x14ac:dyDescent="0.25">
      <c r="A99" s="50" t="s">
        <v>72</v>
      </c>
      <c r="B99" s="16" t="s">
        <v>36</v>
      </c>
      <c r="C99" s="11">
        <f t="shared" si="23"/>
        <v>61</v>
      </c>
      <c r="D99">
        <f>VLOOKUP(C_C_2,$V$110:$W$143,2,1)</f>
        <v>61</v>
      </c>
      <c r="E99">
        <f>VLOOKUP(C_C_2,$X$110:$Y$143,2,1)</f>
        <v>51</v>
      </c>
    </row>
    <row r="100" spans="1:33" x14ac:dyDescent="0.25">
      <c r="A100" s="58" t="s">
        <v>72</v>
      </c>
      <c r="B100" s="17" t="s">
        <v>37</v>
      </c>
      <c r="C100" s="12">
        <f t="shared" si="23"/>
        <v>41</v>
      </c>
      <c r="D100">
        <f>VLOOKUP(C_C_2,$AD$110:$AE$143,2,1)</f>
        <v>41</v>
      </c>
      <c r="E100">
        <f>VLOOKUP(C_C_2,$AF$110:$AG$143,2,1)</f>
        <v>41</v>
      </c>
    </row>
    <row r="101" spans="1:33" x14ac:dyDescent="0.25">
      <c r="A101" s="54" t="s">
        <v>73</v>
      </c>
      <c r="B101" s="55" t="s">
        <v>36</v>
      </c>
      <c r="C101" s="10">
        <f t="shared" si="23"/>
        <v>71</v>
      </c>
      <c r="D101">
        <f>VLOOKUP(C_C_2,$B$149:$C$182,2,1)</f>
        <v>71</v>
      </c>
      <c r="E101">
        <f>VLOOKUP(C_C_2,$D$149:$E$182,2,1)</f>
        <v>61</v>
      </c>
    </row>
    <row r="102" spans="1:33" x14ac:dyDescent="0.25">
      <c r="A102" s="50" t="s">
        <v>73</v>
      </c>
      <c r="B102" s="52" t="s">
        <v>37</v>
      </c>
      <c r="C102" s="11">
        <f t="shared" si="23"/>
        <v>61</v>
      </c>
      <c r="D102">
        <f>VLOOKUP(C_C_2,$J$149:$K$182,2,1)</f>
        <v>61</v>
      </c>
      <c r="E102">
        <f>VLOOKUP(C_C_2,$L$149:$M$182,2,1)</f>
        <v>51</v>
      </c>
    </row>
    <row r="103" spans="1:33" x14ac:dyDescent="0.25">
      <c r="A103" s="50" t="s">
        <v>74</v>
      </c>
      <c r="B103" s="52" t="s">
        <v>36</v>
      </c>
      <c r="C103" s="11">
        <f t="shared" si="23"/>
        <v>51</v>
      </c>
      <c r="D103">
        <f>VLOOKUP(C_C_2,$F$149:$G$182,2,1)</f>
        <v>51</v>
      </c>
      <c r="E103">
        <f>VLOOKUP(C_C_2,$H$149:$I$182,2,1)</f>
        <v>41</v>
      </c>
    </row>
    <row r="104" spans="1:33" x14ac:dyDescent="0.25">
      <c r="A104" s="58" t="s">
        <v>74</v>
      </c>
      <c r="B104" s="17" t="s">
        <v>37</v>
      </c>
      <c r="C104" s="12">
        <f t="shared" si="23"/>
        <v>31</v>
      </c>
      <c r="D104">
        <f>VLOOKUP(C_C_2,$N$149:$O$182,2,1)</f>
        <v>31</v>
      </c>
      <c r="E104">
        <f>VLOOKUP(C_C_2,$P$149:$Q$182,2,1)</f>
        <v>21</v>
      </c>
    </row>
    <row r="105" spans="1:33" x14ac:dyDescent="0.25">
      <c r="A105" s="3"/>
      <c r="B105" s="74"/>
      <c r="C105" s="3"/>
    </row>
    <row r="106" spans="1:33" x14ac:dyDescent="0.25">
      <c r="B106">
        <v>1</v>
      </c>
      <c r="C106">
        <v>2</v>
      </c>
      <c r="D106">
        <v>3</v>
      </c>
      <c r="E106">
        <v>4</v>
      </c>
      <c r="F106">
        <v>5</v>
      </c>
      <c r="G106">
        <v>6</v>
      </c>
      <c r="H106">
        <v>7</v>
      </c>
      <c r="I106">
        <v>8</v>
      </c>
      <c r="J106">
        <v>9</v>
      </c>
      <c r="K106">
        <v>10</v>
      </c>
      <c r="L106">
        <v>11</v>
      </c>
      <c r="M106">
        <v>12</v>
      </c>
      <c r="N106">
        <v>13</v>
      </c>
      <c r="O106">
        <v>14</v>
      </c>
      <c r="P106">
        <v>15</v>
      </c>
      <c r="Q106">
        <v>16</v>
      </c>
      <c r="R106">
        <v>17</v>
      </c>
      <c r="S106">
        <v>18</v>
      </c>
      <c r="T106">
        <v>19</v>
      </c>
      <c r="U106">
        <v>20</v>
      </c>
      <c r="V106">
        <v>21</v>
      </c>
      <c r="W106">
        <v>22</v>
      </c>
      <c r="X106">
        <v>23</v>
      </c>
      <c r="Y106">
        <v>24</v>
      </c>
      <c r="Z106">
        <v>25</v>
      </c>
      <c r="AA106">
        <v>26</v>
      </c>
      <c r="AB106">
        <v>27</v>
      </c>
      <c r="AC106">
        <v>28</v>
      </c>
      <c r="AD106">
        <v>29</v>
      </c>
      <c r="AE106">
        <v>30</v>
      </c>
      <c r="AF106">
        <v>31</v>
      </c>
      <c r="AG106">
        <v>32</v>
      </c>
    </row>
    <row r="107" spans="1:33" x14ac:dyDescent="0.25">
      <c r="B107" s="36" t="s">
        <v>56</v>
      </c>
      <c r="C107" s="83" t="s">
        <v>66</v>
      </c>
      <c r="D107" s="36" t="s">
        <v>59</v>
      </c>
      <c r="E107" s="93" t="s">
        <v>66</v>
      </c>
      <c r="F107" s="37" t="s">
        <v>57</v>
      </c>
      <c r="G107" s="93" t="s">
        <v>66</v>
      </c>
      <c r="H107" s="37" t="s">
        <v>60</v>
      </c>
      <c r="I107" s="93" t="s">
        <v>66</v>
      </c>
      <c r="J107" s="25" t="s">
        <v>56</v>
      </c>
      <c r="K107" s="93" t="s">
        <v>66</v>
      </c>
      <c r="L107" s="25" t="s">
        <v>59</v>
      </c>
      <c r="M107" s="93" t="s">
        <v>66</v>
      </c>
      <c r="N107" s="38" t="s">
        <v>57</v>
      </c>
      <c r="O107" s="93" t="s">
        <v>66</v>
      </c>
      <c r="P107" s="51" t="s">
        <v>60</v>
      </c>
      <c r="Q107" s="93" t="s">
        <v>66</v>
      </c>
      <c r="R107" s="39" t="s">
        <v>56</v>
      </c>
      <c r="S107" s="93" t="s">
        <v>66</v>
      </c>
      <c r="T107" s="39" t="s">
        <v>59</v>
      </c>
      <c r="U107" s="93" t="s">
        <v>66</v>
      </c>
      <c r="V107" s="40" t="s">
        <v>57</v>
      </c>
      <c r="W107" s="93" t="s">
        <v>66</v>
      </c>
      <c r="X107" s="41" t="s">
        <v>60</v>
      </c>
      <c r="Y107" s="93" t="s">
        <v>66</v>
      </c>
      <c r="Z107" s="24" t="s">
        <v>56</v>
      </c>
      <c r="AA107" s="93" t="s">
        <v>66</v>
      </c>
      <c r="AB107" s="24" t="s">
        <v>59</v>
      </c>
      <c r="AC107" s="93" t="s">
        <v>66</v>
      </c>
      <c r="AD107" s="43" t="s">
        <v>57</v>
      </c>
      <c r="AE107" s="93" t="s">
        <v>66</v>
      </c>
      <c r="AF107" s="44" t="s">
        <v>60</v>
      </c>
      <c r="AG107" s="93" t="s">
        <v>66</v>
      </c>
    </row>
    <row r="108" spans="1:33" x14ac:dyDescent="0.25">
      <c r="B108" s="36" t="s">
        <v>53</v>
      </c>
      <c r="C108" s="83"/>
      <c r="D108" s="36" t="s">
        <v>53</v>
      </c>
      <c r="E108" s="93"/>
      <c r="F108" s="37" t="s">
        <v>53</v>
      </c>
      <c r="G108" s="93"/>
      <c r="H108" s="37" t="s">
        <v>53</v>
      </c>
      <c r="I108" s="93"/>
      <c r="J108" s="25" t="s">
        <v>53</v>
      </c>
      <c r="K108" s="93"/>
      <c r="L108" s="25" t="s">
        <v>53</v>
      </c>
      <c r="M108" s="93"/>
      <c r="N108" s="38" t="s">
        <v>53</v>
      </c>
      <c r="O108" s="93"/>
      <c r="P108" s="51" t="s">
        <v>53</v>
      </c>
      <c r="Q108" s="93"/>
      <c r="R108" s="22" t="s">
        <v>54</v>
      </c>
      <c r="S108" s="93"/>
      <c r="T108" s="22" t="s">
        <v>54</v>
      </c>
      <c r="U108" s="93"/>
      <c r="V108" s="41" t="s">
        <v>54</v>
      </c>
      <c r="W108" s="93"/>
      <c r="X108" s="41" t="s">
        <v>54</v>
      </c>
      <c r="Y108" s="93"/>
      <c r="Z108" s="42" t="s">
        <v>54</v>
      </c>
      <c r="AA108" s="93"/>
      <c r="AB108" s="42" t="s">
        <v>54</v>
      </c>
      <c r="AC108" s="93"/>
      <c r="AD108" s="44" t="s">
        <v>54</v>
      </c>
      <c r="AE108" s="93"/>
      <c r="AF108" s="44" t="s">
        <v>54</v>
      </c>
      <c r="AG108" s="93"/>
    </row>
    <row r="109" spans="1:33" x14ac:dyDescent="0.25">
      <c r="B109" s="36" t="s">
        <v>55</v>
      </c>
      <c r="C109" s="83"/>
      <c r="D109" s="36" t="s">
        <v>55</v>
      </c>
      <c r="E109" s="93"/>
      <c r="F109" s="37" t="s">
        <v>55</v>
      </c>
      <c r="G109" s="93"/>
      <c r="H109" s="37" t="s">
        <v>55</v>
      </c>
      <c r="I109" s="93"/>
      <c r="J109" s="25" t="s">
        <v>61</v>
      </c>
      <c r="K109" s="93"/>
      <c r="L109" s="25" t="s">
        <v>61</v>
      </c>
      <c r="M109" s="93"/>
      <c r="N109" s="38" t="s">
        <v>61</v>
      </c>
      <c r="O109" s="93"/>
      <c r="P109" s="51" t="s">
        <v>61</v>
      </c>
      <c r="Q109" s="93"/>
      <c r="R109" s="22" t="s">
        <v>62</v>
      </c>
      <c r="S109" s="93"/>
      <c r="T109" s="22" t="s">
        <v>62</v>
      </c>
      <c r="U109" s="93"/>
      <c r="V109" s="41" t="s">
        <v>62</v>
      </c>
      <c r="W109" s="93"/>
      <c r="X109" s="41" t="s">
        <v>62</v>
      </c>
      <c r="Y109" s="93"/>
      <c r="Z109" s="42" t="s">
        <v>63</v>
      </c>
      <c r="AA109" s="93"/>
      <c r="AB109" s="42" t="s">
        <v>63</v>
      </c>
      <c r="AC109" s="93"/>
      <c r="AD109" s="44" t="s">
        <v>63</v>
      </c>
      <c r="AE109" s="93"/>
      <c r="AF109" s="44" t="s">
        <v>63</v>
      </c>
      <c r="AG109" s="93"/>
    </row>
    <row r="110" spans="1:33" x14ac:dyDescent="0.25">
      <c r="B110" s="36">
        <f>$C$15+$D$4</f>
        <v>8.5</v>
      </c>
      <c r="C110" s="77">
        <v>11</v>
      </c>
      <c r="D110" s="36">
        <f>C15+$E$4</f>
        <v>9.375</v>
      </c>
      <c r="E110" s="24">
        <v>11</v>
      </c>
      <c r="F110" s="37">
        <f>C15+$F$4</f>
        <v>11</v>
      </c>
      <c r="G110" s="24">
        <v>11</v>
      </c>
      <c r="H110" s="37">
        <f>C15+$G$4</f>
        <v>11.875</v>
      </c>
      <c r="I110" s="24">
        <v>11</v>
      </c>
      <c r="J110" s="25">
        <f>C15+$D$5</f>
        <v>10.375</v>
      </c>
      <c r="K110" s="24">
        <v>11</v>
      </c>
      <c r="L110" s="25">
        <f>C15+$E$5</f>
        <v>11.25</v>
      </c>
      <c r="M110" s="24">
        <v>11</v>
      </c>
      <c r="N110" s="38">
        <f>C15+$F$5</f>
        <v>12.875</v>
      </c>
      <c r="O110" s="24">
        <v>11</v>
      </c>
      <c r="P110" s="51">
        <f>C15+$G$5</f>
        <v>13.75</v>
      </c>
      <c r="Q110" s="24">
        <v>11</v>
      </c>
      <c r="R110" s="22">
        <f>C15+$D$6</f>
        <v>8.75</v>
      </c>
      <c r="S110" s="24">
        <v>11</v>
      </c>
      <c r="T110" s="22">
        <f>C15+$E$6</f>
        <v>9.625</v>
      </c>
      <c r="U110" s="24">
        <v>11</v>
      </c>
      <c r="V110" s="41">
        <f>C15+$F$6</f>
        <v>11.625</v>
      </c>
      <c r="W110" s="24">
        <v>11</v>
      </c>
      <c r="X110" s="41">
        <f>C15+$G$6</f>
        <v>12.5</v>
      </c>
      <c r="Y110" s="24">
        <v>11</v>
      </c>
      <c r="Z110" s="42">
        <f>C15+$D$7</f>
        <v>10.625</v>
      </c>
      <c r="AA110" s="24">
        <v>11</v>
      </c>
      <c r="AB110" s="42">
        <f>C15+$E$7</f>
        <v>11.5</v>
      </c>
      <c r="AC110" s="24">
        <v>11</v>
      </c>
      <c r="AD110" s="44">
        <f>C15+$F$7</f>
        <v>13.5</v>
      </c>
      <c r="AE110" s="24">
        <v>11</v>
      </c>
      <c r="AF110" s="44">
        <f>C15+$G$7</f>
        <v>14.375</v>
      </c>
      <c r="AG110" s="24">
        <v>11</v>
      </c>
    </row>
    <row r="111" spans="1:33" x14ac:dyDescent="0.25">
      <c r="B111" s="36">
        <f>$C$16+$D$4</f>
        <v>9.5</v>
      </c>
      <c r="C111" s="77">
        <v>21</v>
      </c>
      <c r="D111" s="36">
        <f t="shared" ref="D111:D143" si="24">C16+$E$4</f>
        <v>10.375</v>
      </c>
      <c r="E111" s="24">
        <v>21</v>
      </c>
      <c r="F111" s="37">
        <f t="shared" ref="F111:F143" si="25">C16+$F$4</f>
        <v>12</v>
      </c>
      <c r="G111" s="24">
        <v>21</v>
      </c>
      <c r="H111" s="37">
        <f t="shared" ref="H111:H143" si="26">C16+$G$4</f>
        <v>12.875</v>
      </c>
      <c r="I111" s="24">
        <v>21</v>
      </c>
      <c r="J111" s="25">
        <f t="shared" ref="J111:J143" si="27">C16+$D$5</f>
        <v>11.375</v>
      </c>
      <c r="K111" s="24">
        <v>21</v>
      </c>
      <c r="L111" s="25">
        <f t="shared" ref="L111:L143" si="28">C16+$E$5</f>
        <v>12.25</v>
      </c>
      <c r="M111" s="24">
        <v>21</v>
      </c>
      <c r="N111" s="38">
        <f t="shared" ref="N111:N143" si="29">C16+$F$5</f>
        <v>13.875</v>
      </c>
      <c r="O111" s="24">
        <v>21</v>
      </c>
      <c r="P111" s="51">
        <f t="shared" ref="P111:P143" si="30">C16+$G$5</f>
        <v>14.75</v>
      </c>
      <c r="Q111" s="24">
        <v>21</v>
      </c>
      <c r="R111" s="22">
        <f t="shared" ref="R111:R143" si="31">C16+$D$6</f>
        <v>9.75</v>
      </c>
      <c r="S111" s="24">
        <v>21</v>
      </c>
      <c r="T111" s="22">
        <f t="shared" ref="T111:T143" si="32">C16+$E$6</f>
        <v>10.625</v>
      </c>
      <c r="U111" s="24">
        <v>21</v>
      </c>
      <c r="V111" s="41">
        <f t="shared" ref="V111:V143" si="33">C16+$F$6</f>
        <v>12.625</v>
      </c>
      <c r="W111" s="24">
        <v>21</v>
      </c>
      <c r="X111" s="41">
        <f t="shared" ref="X111:X143" si="34">C16+$G$6</f>
        <v>13.5</v>
      </c>
      <c r="Y111" s="24">
        <v>21</v>
      </c>
      <c r="Z111" s="42">
        <f t="shared" ref="Z111:Z143" si="35">C16+$D$7</f>
        <v>11.625</v>
      </c>
      <c r="AA111" s="24">
        <v>21</v>
      </c>
      <c r="AB111" s="42">
        <f t="shared" ref="AB111:AB143" si="36">C16+$E$7</f>
        <v>12.5</v>
      </c>
      <c r="AC111" s="24">
        <v>21</v>
      </c>
      <c r="AD111" s="44">
        <f t="shared" ref="AD111:AD143" si="37">C16+$F$7</f>
        <v>14.5</v>
      </c>
      <c r="AE111" s="24">
        <v>21</v>
      </c>
      <c r="AF111" s="44">
        <f t="shared" ref="AF111:AF143" si="38">C16+$G$7</f>
        <v>15.375</v>
      </c>
      <c r="AG111" s="24">
        <v>21</v>
      </c>
    </row>
    <row r="112" spans="1:33" x14ac:dyDescent="0.25">
      <c r="B112" s="36">
        <f>$C$17+$D$4</f>
        <v>10.5</v>
      </c>
      <c r="C112" s="77">
        <v>31</v>
      </c>
      <c r="D112" s="36">
        <f t="shared" si="24"/>
        <v>11.375</v>
      </c>
      <c r="E112" s="24">
        <v>31</v>
      </c>
      <c r="F112" s="37">
        <f t="shared" si="25"/>
        <v>13</v>
      </c>
      <c r="G112" s="24">
        <v>31</v>
      </c>
      <c r="H112" s="37">
        <f t="shared" si="26"/>
        <v>13.875</v>
      </c>
      <c r="I112" s="24">
        <v>31</v>
      </c>
      <c r="J112" s="25">
        <f t="shared" si="27"/>
        <v>12.375</v>
      </c>
      <c r="K112" s="24">
        <v>31</v>
      </c>
      <c r="L112" s="25">
        <f t="shared" si="28"/>
        <v>13.25</v>
      </c>
      <c r="M112" s="24">
        <v>31</v>
      </c>
      <c r="N112" s="38">
        <f t="shared" si="29"/>
        <v>14.875</v>
      </c>
      <c r="O112" s="24">
        <v>31</v>
      </c>
      <c r="P112" s="51">
        <f t="shared" si="30"/>
        <v>15.75</v>
      </c>
      <c r="Q112" s="24">
        <v>31</v>
      </c>
      <c r="R112" s="22">
        <f t="shared" si="31"/>
        <v>10.75</v>
      </c>
      <c r="S112" s="24">
        <v>31</v>
      </c>
      <c r="T112" s="22">
        <f t="shared" si="32"/>
        <v>11.625</v>
      </c>
      <c r="U112" s="24">
        <v>31</v>
      </c>
      <c r="V112" s="41">
        <f t="shared" si="33"/>
        <v>13.625</v>
      </c>
      <c r="W112" s="24">
        <v>31</v>
      </c>
      <c r="X112" s="41">
        <f t="shared" si="34"/>
        <v>14.5</v>
      </c>
      <c r="Y112" s="24">
        <v>31</v>
      </c>
      <c r="Z112" s="42">
        <f t="shared" si="35"/>
        <v>12.625</v>
      </c>
      <c r="AA112" s="24">
        <v>31</v>
      </c>
      <c r="AB112" s="42">
        <f t="shared" si="36"/>
        <v>13.5</v>
      </c>
      <c r="AC112" s="24">
        <v>31</v>
      </c>
      <c r="AD112" s="44">
        <f t="shared" si="37"/>
        <v>15.5</v>
      </c>
      <c r="AE112" s="24">
        <v>31</v>
      </c>
      <c r="AF112" s="44">
        <f t="shared" si="38"/>
        <v>16.375</v>
      </c>
      <c r="AG112" s="24">
        <v>31</v>
      </c>
    </row>
    <row r="113" spans="2:33" x14ac:dyDescent="0.25">
      <c r="B113" s="36">
        <f>$C$18+$D$4</f>
        <v>11.5</v>
      </c>
      <c r="C113" s="77">
        <v>41</v>
      </c>
      <c r="D113" s="36">
        <f t="shared" si="24"/>
        <v>12.375</v>
      </c>
      <c r="E113" s="24">
        <v>41</v>
      </c>
      <c r="F113" s="37">
        <f t="shared" si="25"/>
        <v>14</v>
      </c>
      <c r="G113" s="24">
        <v>41</v>
      </c>
      <c r="H113" s="37">
        <f t="shared" si="26"/>
        <v>14.875</v>
      </c>
      <c r="I113" s="24">
        <v>41</v>
      </c>
      <c r="J113" s="25">
        <f t="shared" si="27"/>
        <v>13.375</v>
      </c>
      <c r="K113" s="24">
        <v>41</v>
      </c>
      <c r="L113" s="25">
        <f t="shared" si="28"/>
        <v>14.25</v>
      </c>
      <c r="M113" s="24">
        <v>41</v>
      </c>
      <c r="N113" s="38">
        <f t="shared" si="29"/>
        <v>15.875</v>
      </c>
      <c r="O113" s="24">
        <v>41</v>
      </c>
      <c r="P113" s="51">
        <f t="shared" si="30"/>
        <v>16.75</v>
      </c>
      <c r="Q113" s="24">
        <v>41</v>
      </c>
      <c r="R113" s="22">
        <f t="shared" si="31"/>
        <v>11.75</v>
      </c>
      <c r="S113" s="24">
        <v>41</v>
      </c>
      <c r="T113" s="22">
        <f t="shared" si="32"/>
        <v>12.625</v>
      </c>
      <c r="U113" s="24">
        <v>41</v>
      </c>
      <c r="V113" s="41">
        <f t="shared" si="33"/>
        <v>14.625</v>
      </c>
      <c r="W113" s="24">
        <v>41</v>
      </c>
      <c r="X113" s="41">
        <f t="shared" si="34"/>
        <v>15.5</v>
      </c>
      <c r="Y113" s="24">
        <v>41</v>
      </c>
      <c r="Z113" s="42">
        <f t="shared" si="35"/>
        <v>13.625</v>
      </c>
      <c r="AA113" s="24">
        <v>41</v>
      </c>
      <c r="AB113" s="42">
        <f t="shared" si="36"/>
        <v>14.5</v>
      </c>
      <c r="AC113" s="24">
        <v>41</v>
      </c>
      <c r="AD113" s="44">
        <f t="shared" si="37"/>
        <v>16.5</v>
      </c>
      <c r="AE113" s="24">
        <v>41</v>
      </c>
      <c r="AF113" s="44">
        <f t="shared" si="38"/>
        <v>17.375</v>
      </c>
      <c r="AG113" s="24">
        <v>41</v>
      </c>
    </row>
    <row r="114" spans="2:33" x14ac:dyDescent="0.25">
      <c r="B114" s="36">
        <f>$C$19+$D$4</f>
        <v>12.625</v>
      </c>
      <c r="C114" s="77">
        <v>51</v>
      </c>
      <c r="D114" s="36">
        <f t="shared" si="24"/>
        <v>13.5</v>
      </c>
      <c r="E114" s="24">
        <v>51</v>
      </c>
      <c r="F114" s="37">
        <f t="shared" si="25"/>
        <v>15.125</v>
      </c>
      <c r="G114" s="24">
        <v>51</v>
      </c>
      <c r="H114" s="37">
        <f t="shared" si="26"/>
        <v>16</v>
      </c>
      <c r="I114" s="24">
        <v>51</v>
      </c>
      <c r="J114" s="25">
        <f t="shared" si="27"/>
        <v>14.5</v>
      </c>
      <c r="K114" s="24">
        <v>51</v>
      </c>
      <c r="L114" s="25">
        <f t="shared" si="28"/>
        <v>15.375</v>
      </c>
      <c r="M114" s="24">
        <v>51</v>
      </c>
      <c r="N114" s="38">
        <f t="shared" si="29"/>
        <v>17</v>
      </c>
      <c r="O114" s="24">
        <v>51</v>
      </c>
      <c r="P114" s="51">
        <f t="shared" si="30"/>
        <v>17.875</v>
      </c>
      <c r="Q114" s="24">
        <v>51</v>
      </c>
      <c r="R114" s="22">
        <f t="shared" si="31"/>
        <v>12.875</v>
      </c>
      <c r="S114" s="24">
        <v>51</v>
      </c>
      <c r="T114" s="22">
        <f t="shared" si="32"/>
        <v>13.75</v>
      </c>
      <c r="U114" s="24">
        <v>51</v>
      </c>
      <c r="V114" s="41">
        <f t="shared" si="33"/>
        <v>15.75</v>
      </c>
      <c r="W114" s="24">
        <v>51</v>
      </c>
      <c r="X114" s="41">
        <f t="shared" si="34"/>
        <v>16.625</v>
      </c>
      <c r="Y114" s="24">
        <v>51</v>
      </c>
      <c r="Z114" s="42">
        <f t="shared" si="35"/>
        <v>14.75</v>
      </c>
      <c r="AA114" s="24">
        <v>51</v>
      </c>
      <c r="AB114" s="42">
        <f t="shared" si="36"/>
        <v>15.625</v>
      </c>
      <c r="AC114" s="24">
        <v>51</v>
      </c>
      <c r="AD114" s="44">
        <f t="shared" si="37"/>
        <v>17.625</v>
      </c>
      <c r="AE114" s="24">
        <v>51</v>
      </c>
      <c r="AF114" s="44">
        <f t="shared" si="38"/>
        <v>18.5</v>
      </c>
      <c r="AG114" s="24">
        <v>51</v>
      </c>
    </row>
    <row r="115" spans="2:33" x14ac:dyDescent="0.25">
      <c r="B115" s="36">
        <f>$C$20+$D$4</f>
        <v>13.875</v>
      </c>
      <c r="C115" s="77">
        <v>61</v>
      </c>
      <c r="D115" s="36">
        <f t="shared" si="24"/>
        <v>14.75</v>
      </c>
      <c r="E115" s="24">
        <v>61</v>
      </c>
      <c r="F115" s="37">
        <f t="shared" si="25"/>
        <v>16.375</v>
      </c>
      <c r="G115" s="24">
        <v>61</v>
      </c>
      <c r="H115" s="37">
        <f t="shared" si="26"/>
        <v>17.25</v>
      </c>
      <c r="I115" s="24">
        <v>61</v>
      </c>
      <c r="J115" s="25">
        <f t="shared" si="27"/>
        <v>15.75</v>
      </c>
      <c r="K115" s="24">
        <v>61</v>
      </c>
      <c r="L115" s="25">
        <f t="shared" si="28"/>
        <v>16.625</v>
      </c>
      <c r="M115" s="24">
        <v>61</v>
      </c>
      <c r="N115" s="38">
        <f t="shared" si="29"/>
        <v>18.25</v>
      </c>
      <c r="O115" s="24">
        <v>61</v>
      </c>
      <c r="P115" s="51">
        <f t="shared" si="30"/>
        <v>19.125</v>
      </c>
      <c r="Q115" s="24">
        <v>61</v>
      </c>
      <c r="R115" s="22">
        <f t="shared" si="31"/>
        <v>14.125</v>
      </c>
      <c r="S115" s="24">
        <v>61</v>
      </c>
      <c r="T115" s="22">
        <f t="shared" si="32"/>
        <v>15</v>
      </c>
      <c r="U115" s="24">
        <v>61</v>
      </c>
      <c r="V115" s="41">
        <f t="shared" si="33"/>
        <v>17</v>
      </c>
      <c r="W115" s="24">
        <v>61</v>
      </c>
      <c r="X115" s="41">
        <f t="shared" si="34"/>
        <v>17.875</v>
      </c>
      <c r="Y115" s="24">
        <v>61</v>
      </c>
      <c r="Z115" s="42">
        <f t="shared" si="35"/>
        <v>16</v>
      </c>
      <c r="AA115" s="24">
        <v>61</v>
      </c>
      <c r="AB115" s="42">
        <f t="shared" si="36"/>
        <v>16.875</v>
      </c>
      <c r="AC115" s="24">
        <v>61</v>
      </c>
      <c r="AD115" s="44">
        <f t="shared" si="37"/>
        <v>18.875</v>
      </c>
      <c r="AE115" s="24">
        <v>61</v>
      </c>
      <c r="AF115" s="44">
        <f t="shared" si="38"/>
        <v>19.75</v>
      </c>
      <c r="AG115" s="24">
        <v>61</v>
      </c>
    </row>
    <row r="116" spans="2:33" x14ac:dyDescent="0.25">
      <c r="B116" s="36">
        <f>$C$21+$D$4</f>
        <v>15</v>
      </c>
      <c r="C116" s="77">
        <v>71</v>
      </c>
      <c r="D116" s="36">
        <f t="shared" si="24"/>
        <v>15.875</v>
      </c>
      <c r="E116" s="24">
        <v>71</v>
      </c>
      <c r="F116" s="37">
        <f t="shared" si="25"/>
        <v>17.5</v>
      </c>
      <c r="G116" s="24">
        <v>71</v>
      </c>
      <c r="H116" s="37">
        <f t="shared" si="26"/>
        <v>18.375</v>
      </c>
      <c r="I116" s="24">
        <v>71</v>
      </c>
      <c r="J116" s="25">
        <f t="shared" si="27"/>
        <v>16.875</v>
      </c>
      <c r="K116" s="24">
        <v>71</v>
      </c>
      <c r="L116" s="25">
        <f t="shared" si="28"/>
        <v>17.75</v>
      </c>
      <c r="M116" s="24">
        <v>71</v>
      </c>
      <c r="N116" s="38">
        <f t="shared" si="29"/>
        <v>19.375</v>
      </c>
      <c r="O116" s="24">
        <v>71</v>
      </c>
      <c r="P116" s="51">
        <f t="shared" si="30"/>
        <v>20.25</v>
      </c>
      <c r="Q116" s="24">
        <v>71</v>
      </c>
      <c r="R116" s="22">
        <f t="shared" si="31"/>
        <v>15.25</v>
      </c>
      <c r="S116" s="24">
        <v>71</v>
      </c>
      <c r="T116" s="22">
        <f t="shared" si="32"/>
        <v>16.125</v>
      </c>
      <c r="U116" s="24">
        <v>71</v>
      </c>
      <c r="V116" s="41">
        <f t="shared" si="33"/>
        <v>18.125</v>
      </c>
      <c r="W116" s="24">
        <v>71</v>
      </c>
      <c r="X116" s="41">
        <f t="shared" si="34"/>
        <v>19</v>
      </c>
      <c r="Y116" s="24">
        <v>71</v>
      </c>
      <c r="Z116" s="42">
        <f t="shared" si="35"/>
        <v>17.125</v>
      </c>
      <c r="AA116" s="24">
        <v>71</v>
      </c>
      <c r="AB116" s="42">
        <f t="shared" si="36"/>
        <v>18</v>
      </c>
      <c r="AC116" s="24">
        <v>71</v>
      </c>
      <c r="AD116" s="44">
        <f t="shared" si="37"/>
        <v>20</v>
      </c>
      <c r="AE116" s="24">
        <v>71</v>
      </c>
      <c r="AF116" s="44">
        <f t="shared" si="38"/>
        <v>20.875</v>
      </c>
      <c r="AG116" s="24">
        <v>71</v>
      </c>
    </row>
    <row r="117" spans="2:33" x14ac:dyDescent="0.25">
      <c r="B117" s="36">
        <f>$C$22+$D$4</f>
        <v>16.625</v>
      </c>
      <c r="C117" s="77">
        <v>81</v>
      </c>
      <c r="D117" s="36">
        <f t="shared" si="24"/>
        <v>17.5</v>
      </c>
      <c r="E117" s="24">
        <v>81</v>
      </c>
      <c r="F117" s="37">
        <f t="shared" si="25"/>
        <v>19.125</v>
      </c>
      <c r="G117" s="24">
        <v>81</v>
      </c>
      <c r="H117" s="37">
        <f t="shared" si="26"/>
        <v>20</v>
      </c>
      <c r="I117" s="24">
        <v>81</v>
      </c>
      <c r="J117" s="25">
        <f t="shared" si="27"/>
        <v>18.5</v>
      </c>
      <c r="K117" s="24">
        <v>81</v>
      </c>
      <c r="L117" s="25">
        <f t="shared" si="28"/>
        <v>19.375</v>
      </c>
      <c r="M117" s="24">
        <v>81</v>
      </c>
      <c r="N117" s="38">
        <f t="shared" si="29"/>
        <v>21</v>
      </c>
      <c r="O117" s="24">
        <v>81</v>
      </c>
      <c r="P117" s="51">
        <f t="shared" si="30"/>
        <v>21.875</v>
      </c>
      <c r="Q117" s="24">
        <v>81</v>
      </c>
      <c r="R117" s="22">
        <f t="shared" si="31"/>
        <v>16.875</v>
      </c>
      <c r="S117" s="24">
        <v>81</v>
      </c>
      <c r="T117" s="22">
        <f t="shared" si="32"/>
        <v>17.75</v>
      </c>
      <c r="U117" s="24">
        <v>81</v>
      </c>
      <c r="V117" s="41">
        <f t="shared" si="33"/>
        <v>19.75</v>
      </c>
      <c r="W117" s="24">
        <v>81</v>
      </c>
      <c r="X117" s="41">
        <f t="shared" si="34"/>
        <v>20.625</v>
      </c>
      <c r="Y117" s="24">
        <v>81</v>
      </c>
      <c r="Z117" s="42">
        <f t="shared" si="35"/>
        <v>18.75</v>
      </c>
      <c r="AA117" s="24">
        <v>81</v>
      </c>
      <c r="AB117" s="42">
        <f t="shared" si="36"/>
        <v>19.625</v>
      </c>
      <c r="AC117" s="24">
        <v>81</v>
      </c>
      <c r="AD117" s="44">
        <f t="shared" si="37"/>
        <v>21.625</v>
      </c>
      <c r="AE117" s="24">
        <v>81</v>
      </c>
      <c r="AF117" s="44">
        <f t="shared" si="38"/>
        <v>22.5</v>
      </c>
      <c r="AG117" s="24">
        <v>81</v>
      </c>
    </row>
    <row r="118" spans="2:33" x14ac:dyDescent="0.25">
      <c r="B118" s="36">
        <f>$C$23+$D$4</f>
        <v>17.375</v>
      </c>
      <c r="C118" s="77">
        <v>91</v>
      </c>
      <c r="D118" s="36">
        <f t="shared" si="24"/>
        <v>18.25</v>
      </c>
      <c r="E118" s="24">
        <v>91</v>
      </c>
      <c r="F118" s="37">
        <f t="shared" si="25"/>
        <v>19.875</v>
      </c>
      <c r="G118" s="24">
        <v>91</v>
      </c>
      <c r="H118" s="37">
        <f t="shared" si="26"/>
        <v>20.75</v>
      </c>
      <c r="I118" s="24">
        <v>91</v>
      </c>
      <c r="J118" s="25">
        <f t="shared" si="27"/>
        <v>19.25</v>
      </c>
      <c r="K118" s="24">
        <v>91</v>
      </c>
      <c r="L118" s="25">
        <f t="shared" si="28"/>
        <v>20.125</v>
      </c>
      <c r="M118" s="24">
        <v>91</v>
      </c>
      <c r="N118" s="38">
        <f t="shared" si="29"/>
        <v>21.75</v>
      </c>
      <c r="O118" s="24">
        <v>91</v>
      </c>
      <c r="P118" s="51">
        <f t="shared" si="30"/>
        <v>22.625</v>
      </c>
      <c r="Q118" s="24">
        <v>91</v>
      </c>
      <c r="R118" s="22">
        <f t="shared" si="31"/>
        <v>17.625</v>
      </c>
      <c r="S118" s="24">
        <v>91</v>
      </c>
      <c r="T118" s="22">
        <f t="shared" si="32"/>
        <v>18.5</v>
      </c>
      <c r="U118" s="24">
        <v>91</v>
      </c>
      <c r="V118" s="41">
        <f t="shared" si="33"/>
        <v>20.5</v>
      </c>
      <c r="W118" s="24">
        <v>91</v>
      </c>
      <c r="X118" s="41">
        <f t="shared" si="34"/>
        <v>21.375</v>
      </c>
      <c r="Y118" s="24">
        <v>91</v>
      </c>
      <c r="Z118" s="42">
        <f t="shared" si="35"/>
        <v>19.5</v>
      </c>
      <c r="AA118" s="24">
        <v>91</v>
      </c>
      <c r="AB118" s="42">
        <f t="shared" si="36"/>
        <v>20.375</v>
      </c>
      <c r="AC118" s="24">
        <v>91</v>
      </c>
      <c r="AD118" s="44">
        <f t="shared" si="37"/>
        <v>22.375</v>
      </c>
      <c r="AE118" s="24">
        <v>91</v>
      </c>
      <c r="AF118" s="44">
        <f t="shared" si="38"/>
        <v>23.25</v>
      </c>
      <c r="AG118" s="24">
        <v>91</v>
      </c>
    </row>
    <row r="119" spans="2:33" x14ac:dyDescent="0.25">
      <c r="B119" s="36">
        <f>$C$24+$D$4</f>
        <v>17.75</v>
      </c>
      <c r="C119" s="78">
        <v>32</v>
      </c>
      <c r="D119" s="36">
        <f t="shared" si="24"/>
        <v>18.625</v>
      </c>
      <c r="E119" s="25">
        <v>32</v>
      </c>
      <c r="F119" s="37">
        <f t="shared" si="25"/>
        <v>20.25</v>
      </c>
      <c r="G119" s="25">
        <v>32</v>
      </c>
      <c r="H119" s="37">
        <f t="shared" si="26"/>
        <v>21.125</v>
      </c>
      <c r="I119" s="25">
        <v>32</v>
      </c>
      <c r="J119" s="25">
        <f t="shared" si="27"/>
        <v>19.625</v>
      </c>
      <c r="K119" s="25">
        <v>32</v>
      </c>
      <c r="L119" s="25">
        <f t="shared" si="28"/>
        <v>20.5</v>
      </c>
      <c r="M119" s="25">
        <v>32</v>
      </c>
      <c r="N119" s="38">
        <f t="shared" si="29"/>
        <v>22.125</v>
      </c>
      <c r="O119" s="25">
        <v>32</v>
      </c>
      <c r="P119" s="51">
        <f t="shared" si="30"/>
        <v>23</v>
      </c>
      <c r="Q119" s="25">
        <v>32</v>
      </c>
      <c r="R119" s="22">
        <f t="shared" si="31"/>
        <v>18</v>
      </c>
      <c r="S119" s="25">
        <v>32</v>
      </c>
      <c r="T119" s="22">
        <f t="shared" si="32"/>
        <v>18.875</v>
      </c>
      <c r="U119" s="25">
        <v>32</v>
      </c>
      <c r="V119" s="41">
        <f t="shared" si="33"/>
        <v>20.875</v>
      </c>
      <c r="W119" s="25">
        <v>32</v>
      </c>
      <c r="X119" s="41">
        <f t="shared" si="34"/>
        <v>21.75</v>
      </c>
      <c r="Y119" s="25">
        <v>32</v>
      </c>
      <c r="Z119" s="42">
        <f t="shared" si="35"/>
        <v>19.875</v>
      </c>
      <c r="AA119" s="25">
        <v>32</v>
      </c>
      <c r="AB119" s="42">
        <f t="shared" si="36"/>
        <v>20.75</v>
      </c>
      <c r="AC119" s="25">
        <v>32</v>
      </c>
      <c r="AD119" s="44">
        <f t="shared" si="37"/>
        <v>22.75</v>
      </c>
      <c r="AE119" s="25">
        <v>32</v>
      </c>
      <c r="AF119" s="44">
        <f t="shared" si="38"/>
        <v>23.625</v>
      </c>
      <c r="AG119" s="25">
        <v>32</v>
      </c>
    </row>
    <row r="120" spans="2:33" x14ac:dyDescent="0.25">
      <c r="B120" s="36">
        <f>$C$25+$D$4</f>
        <v>19.75</v>
      </c>
      <c r="C120" s="78">
        <v>42</v>
      </c>
      <c r="D120" s="36">
        <f t="shared" si="24"/>
        <v>20.625</v>
      </c>
      <c r="E120" s="25">
        <v>42</v>
      </c>
      <c r="F120" s="37">
        <f t="shared" si="25"/>
        <v>22.25</v>
      </c>
      <c r="G120" s="25">
        <v>42</v>
      </c>
      <c r="H120" s="37">
        <f t="shared" si="26"/>
        <v>23.125</v>
      </c>
      <c r="I120" s="25">
        <v>42</v>
      </c>
      <c r="J120" s="25">
        <f t="shared" si="27"/>
        <v>21.625</v>
      </c>
      <c r="K120" s="25">
        <v>42</v>
      </c>
      <c r="L120" s="25">
        <f t="shared" si="28"/>
        <v>22.5</v>
      </c>
      <c r="M120" s="25">
        <v>42</v>
      </c>
      <c r="N120" s="38">
        <f t="shared" si="29"/>
        <v>24.125</v>
      </c>
      <c r="O120" s="25">
        <v>42</v>
      </c>
      <c r="P120" s="51">
        <f t="shared" si="30"/>
        <v>25</v>
      </c>
      <c r="Q120" s="25">
        <v>42</v>
      </c>
      <c r="R120" s="22">
        <f t="shared" si="31"/>
        <v>20</v>
      </c>
      <c r="S120" s="25">
        <v>42</v>
      </c>
      <c r="T120" s="22">
        <f t="shared" si="32"/>
        <v>20.875</v>
      </c>
      <c r="U120" s="25">
        <v>42</v>
      </c>
      <c r="V120" s="41">
        <f t="shared" si="33"/>
        <v>22.875</v>
      </c>
      <c r="W120" s="25">
        <v>42</v>
      </c>
      <c r="X120" s="41">
        <f t="shared" si="34"/>
        <v>23.75</v>
      </c>
      <c r="Y120" s="25">
        <v>42</v>
      </c>
      <c r="Z120" s="42">
        <f t="shared" si="35"/>
        <v>21.875</v>
      </c>
      <c r="AA120" s="25">
        <v>42</v>
      </c>
      <c r="AB120" s="42">
        <f t="shared" si="36"/>
        <v>22.75</v>
      </c>
      <c r="AC120" s="25">
        <v>42</v>
      </c>
      <c r="AD120" s="44">
        <f t="shared" si="37"/>
        <v>24.75</v>
      </c>
      <c r="AE120" s="25">
        <v>42</v>
      </c>
      <c r="AF120" s="44">
        <f t="shared" si="38"/>
        <v>25.625</v>
      </c>
      <c r="AG120" s="25">
        <v>42</v>
      </c>
    </row>
    <row r="121" spans="2:33" x14ac:dyDescent="0.25">
      <c r="B121" s="36">
        <f>$C$26+$D$4</f>
        <v>22</v>
      </c>
      <c r="C121" s="78">
        <v>52</v>
      </c>
      <c r="D121" s="36">
        <f t="shared" si="24"/>
        <v>22.875</v>
      </c>
      <c r="E121" s="25">
        <v>52</v>
      </c>
      <c r="F121" s="37">
        <f t="shared" si="25"/>
        <v>24.5</v>
      </c>
      <c r="G121" s="25">
        <v>52</v>
      </c>
      <c r="H121" s="37">
        <f t="shared" si="26"/>
        <v>25.375</v>
      </c>
      <c r="I121" s="25">
        <v>52</v>
      </c>
      <c r="J121" s="25">
        <f t="shared" si="27"/>
        <v>23.875</v>
      </c>
      <c r="K121" s="25">
        <v>52</v>
      </c>
      <c r="L121" s="25">
        <f t="shared" si="28"/>
        <v>24.75</v>
      </c>
      <c r="M121" s="25">
        <v>52</v>
      </c>
      <c r="N121" s="38">
        <f t="shared" si="29"/>
        <v>26.375</v>
      </c>
      <c r="O121" s="25">
        <v>52</v>
      </c>
      <c r="P121" s="51">
        <f t="shared" si="30"/>
        <v>27.25</v>
      </c>
      <c r="Q121" s="25">
        <v>52</v>
      </c>
      <c r="R121" s="22">
        <f t="shared" si="31"/>
        <v>22.25</v>
      </c>
      <c r="S121" s="25">
        <v>52</v>
      </c>
      <c r="T121" s="22">
        <f t="shared" si="32"/>
        <v>23.125</v>
      </c>
      <c r="U121" s="25">
        <v>52</v>
      </c>
      <c r="V121" s="41">
        <f t="shared" si="33"/>
        <v>25.125</v>
      </c>
      <c r="W121" s="25">
        <v>52</v>
      </c>
      <c r="X121" s="41">
        <f t="shared" si="34"/>
        <v>26</v>
      </c>
      <c r="Y121" s="25">
        <v>52</v>
      </c>
      <c r="Z121" s="42">
        <f t="shared" si="35"/>
        <v>24.125</v>
      </c>
      <c r="AA121" s="25">
        <v>52</v>
      </c>
      <c r="AB121" s="42">
        <f t="shared" si="36"/>
        <v>25</v>
      </c>
      <c r="AC121" s="25">
        <v>52</v>
      </c>
      <c r="AD121" s="44">
        <f t="shared" si="37"/>
        <v>27</v>
      </c>
      <c r="AE121" s="25">
        <v>52</v>
      </c>
      <c r="AF121" s="44">
        <f t="shared" si="38"/>
        <v>27.875</v>
      </c>
      <c r="AG121" s="25">
        <v>52</v>
      </c>
    </row>
    <row r="122" spans="2:33" x14ac:dyDescent="0.25">
      <c r="B122" s="36">
        <f>$C$27+$D$4</f>
        <v>24.5</v>
      </c>
      <c r="C122" s="78">
        <v>62</v>
      </c>
      <c r="D122" s="36">
        <f t="shared" si="24"/>
        <v>25.375</v>
      </c>
      <c r="E122" s="25">
        <v>62</v>
      </c>
      <c r="F122" s="37">
        <f t="shared" si="25"/>
        <v>27</v>
      </c>
      <c r="G122" s="25">
        <v>62</v>
      </c>
      <c r="H122" s="37">
        <f t="shared" si="26"/>
        <v>27.875</v>
      </c>
      <c r="I122" s="25">
        <v>62</v>
      </c>
      <c r="J122" s="25">
        <f t="shared" si="27"/>
        <v>26.375</v>
      </c>
      <c r="K122" s="25">
        <v>62</v>
      </c>
      <c r="L122" s="25">
        <f t="shared" si="28"/>
        <v>27.25</v>
      </c>
      <c r="M122" s="25">
        <v>62</v>
      </c>
      <c r="N122" s="38">
        <f t="shared" si="29"/>
        <v>28.875</v>
      </c>
      <c r="O122" s="25">
        <v>62</v>
      </c>
      <c r="P122" s="51">
        <f t="shared" si="30"/>
        <v>29.75</v>
      </c>
      <c r="Q122" s="25">
        <v>62</v>
      </c>
      <c r="R122" s="22">
        <f t="shared" si="31"/>
        <v>24.75</v>
      </c>
      <c r="S122" s="25">
        <v>62</v>
      </c>
      <c r="T122" s="22">
        <f t="shared" si="32"/>
        <v>25.625</v>
      </c>
      <c r="U122" s="25">
        <v>62</v>
      </c>
      <c r="V122" s="41">
        <f t="shared" si="33"/>
        <v>27.625</v>
      </c>
      <c r="W122" s="25">
        <v>62</v>
      </c>
      <c r="X122" s="41">
        <f t="shared" si="34"/>
        <v>28.5</v>
      </c>
      <c r="Y122" s="25">
        <v>62</v>
      </c>
      <c r="Z122" s="42">
        <f t="shared" si="35"/>
        <v>26.625</v>
      </c>
      <c r="AA122" s="25">
        <v>62</v>
      </c>
      <c r="AB122" s="42">
        <f t="shared" si="36"/>
        <v>27.5</v>
      </c>
      <c r="AC122" s="25">
        <v>62</v>
      </c>
      <c r="AD122" s="44">
        <f t="shared" si="37"/>
        <v>29.5</v>
      </c>
      <c r="AE122" s="25">
        <v>62</v>
      </c>
      <c r="AF122" s="44">
        <f t="shared" si="38"/>
        <v>30.375</v>
      </c>
      <c r="AG122" s="25">
        <v>62</v>
      </c>
    </row>
    <row r="123" spans="2:33" x14ac:dyDescent="0.25">
      <c r="B123" s="36">
        <f>$C$28+$D$4</f>
        <v>26.75</v>
      </c>
      <c r="C123" s="78">
        <v>72</v>
      </c>
      <c r="D123" s="36">
        <f t="shared" si="24"/>
        <v>27.625</v>
      </c>
      <c r="E123" s="25">
        <v>72</v>
      </c>
      <c r="F123" s="37">
        <f t="shared" si="25"/>
        <v>29.25</v>
      </c>
      <c r="G123" s="25">
        <v>72</v>
      </c>
      <c r="H123" s="37">
        <f t="shared" si="26"/>
        <v>30.125</v>
      </c>
      <c r="I123" s="25">
        <v>72</v>
      </c>
      <c r="J123" s="25">
        <f t="shared" si="27"/>
        <v>28.625</v>
      </c>
      <c r="K123" s="25">
        <v>72</v>
      </c>
      <c r="L123" s="25">
        <f t="shared" si="28"/>
        <v>29.5</v>
      </c>
      <c r="M123" s="25">
        <v>72</v>
      </c>
      <c r="N123" s="38">
        <f t="shared" si="29"/>
        <v>31.125</v>
      </c>
      <c r="O123" s="25">
        <v>72</v>
      </c>
      <c r="P123" s="51">
        <f t="shared" si="30"/>
        <v>32</v>
      </c>
      <c r="Q123" s="25">
        <v>72</v>
      </c>
      <c r="R123" s="22">
        <f t="shared" si="31"/>
        <v>27</v>
      </c>
      <c r="S123" s="25">
        <v>72</v>
      </c>
      <c r="T123" s="22">
        <f t="shared" si="32"/>
        <v>27.875</v>
      </c>
      <c r="U123" s="25">
        <v>72</v>
      </c>
      <c r="V123" s="41">
        <f t="shared" si="33"/>
        <v>29.875</v>
      </c>
      <c r="W123" s="25">
        <v>72</v>
      </c>
      <c r="X123" s="41">
        <f t="shared" si="34"/>
        <v>30.75</v>
      </c>
      <c r="Y123" s="25">
        <v>72</v>
      </c>
      <c r="Z123" s="42">
        <f t="shared" si="35"/>
        <v>28.875</v>
      </c>
      <c r="AA123" s="25">
        <v>72</v>
      </c>
      <c r="AB123" s="42">
        <f t="shared" si="36"/>
        <v>29.75</v>
      </c>
      <c r="AC123" s="25">
        <v>72</v>
      </c>
      <c r="AD123" s="44">
        <f t="shared" si="37"/>
        <v>31.75</v>
      </c>
      <c r="AE123" s="25">
        <v>72</v>
      </c>
      <c r="AF123" s="44">
        <f t="shared" si="38"/>
        <v>32.625</v>
      </c>
      <c r="AG123" s="25">
        <v>72</v>
      </c>
    </row>
    <row r="124" spans="2:33" x14ac:dyDescent="0.25">
      <c r="B124" s="36">
        <f>$C$29+$D$4</f>
        <v>30</v>
      </c>
      <c r="C124" s="78">
        <v>82</v>
      </c>
      <c r="D124" s="36">
        <f t="shared" si="24"/>
        <v>30.875</v>
      </c>
      <c r="E124" s="25">
        <v>82</v>
      </c>
      <c r="F124" s="37">
        <f t="shared" si="25"/>
        <v>32.5</v>
      </c>
      <c r="G124" s="25">
        <v>82</v>
      </c>
      <c r="H124" s="37">
        <f t="shared" si="26"/>
        <v>33.375</v>
      </c>
      <c r="I124" s="25">
        <v>82</v>
      </c>
      <c r="J124" s="25">
        <f t="shared" si="27"/>
        <v>31.875</v>
      </c>
      <c r="K124" s="25">
        <v>82</v>
      </c>
      <c r="L124" s="25">
        <f t="shared" si="28"/>
        <v>32.75</v>
      </c>
      <c r="M124" s="25">
        <v>82</v>
      </c>
      <c r="N124" s="38">
        <f t="shared" si="29"/>
        <v>34.375</v>
      </c>
      <c r="O124" s="25">
        <v>82</v>
      </c>
      <c r="P124" s="51">
        <f t="shared" si="30"/>
        <v>35.25</v>
      </c>
      <c r="Q124" s="25">
        <v>82</v>
      </c>
      <c r="R124" s="22">
        <f t="shared" si="31"/>
        <v>30.25</v>
      </c>
      <c r="S124" s="25">
        <v>82</v>
      </c>
      <c r="T124" s="22">
        <f t="shared" si="32"/>
        <v>31.125</v>
      </c>
      <c r="U124" s="25">
        <v>82</v>
      </c>
      <c r="V124" s="41">
        <f t="shared" si="33"/>
        <v>33.125</v>
      </c>
      <c r="W124" s="25">
        <v>82</v>
      </c>
      <c r="X124" s="41">
        <f t="shared" si="34"/>
        <v>34</v>
      </c>
      <c r="Y124" s="25">
        <v>82</v>
      </c>
      <c r="Z124" s="42">
        <f t="shared" si="35"/>
        <v>32.125</v>
      </c>
      <c r="AA124" s="25">
        <v>82</v>
      </c>
      <c r="AB124" s="42">
        <f t="shared" si="36"/>
        <v>33</v>
      </c>
      <c r="AC124" s="25">
        <v>82</v>
      </c>
      <c r="AD124" s="44">
        <f t="shared" si="37"/>
        <v>35</v>
      </c>
      <c r="AE124" s="25">
        <v>82</v>
      </c>
      <c r="AF124" s="44">
        <f t="shared" si="38"/>
        <v>35.875</v>
      </c>
      <c r="AG124" s="25">
        <v>82</v>
      </c>
    </row>
    <row r="125" spans="2:33" x14ac:dyDescent="0.25">
      <c r="B125" s="36">
        <f>$C$30+$D$4</f>
        <v>31.5</v>
      </c>
      <c r="C125" s="78">
        <v>92</v>
      </c>
      <c r="D125" s="36">
        <f t="shared" si="24"/>
        <v>32.375</v>
      </c>
      <c r="E125" s="25">
        <v>92</v>
      </c>
      <c r="F125" s="37">
        <f t="shared" si="25"/>
        <v>34</v>
      </c>
      <c r="G125" s="25">
        <v>92</v>
      </c>
      <c r="H125" s="37">
        <f t="shared" si="26"/>
        <v>34.875</v>
      </c>
      <c r="I125" s="25">
        <v>92</v>
      </c>
      <c r="J125" s="25">
        <f t="shared" si="27"/>
        <v>33.375</v>
      </c>
      <c r="K125" s="25">
        <v>92</v>
      </c>
      <c r="L125" s="25">
        <f t="shared" si="28"/>
        <v>34.25</v>
      </c>
      <c r="M125" s="25">
        <v>92</v>
      </c>
      <c r="N125" s="38">
        <f t="shared" si="29"/>
        <v>35.875</v>
      </c>
      <c r="O125" s="25">
        <v>92</v>
      </c>
      <c r="P125" s="51">
        <f t="shared" si="30"/>
        <v>36.75</v>
      </c>
      <c r="Q125" s="25">
        <v>92</v>
      </c>
      <c r="R125" s="22">
        <f t="shared" si="31"/>
        <v>31.75</v>
      </c>
      <c r="S125" s="25">
        <v>92</v>
      </c>
      <c r="T125" s="22">
        <f t="shared" si="32"/>
        <v>32.625</v>
      </c>
      <c r="U125" s="25">
        <v>92</v>
      </c>
      <c r="V125" s="41">
        <f t="shared" si="33"/>
        <v>34.625</v>
      </c>
      <c r="W125" s="25">
        <v>92</v>
      </c>
      <c r="X125" s="41">
        <f t="shared" si="34"/>
        <v>35.5</v>
      </c>
      <c r="Y125" s="25">
        <v>92</v>
      </c>
      <c r="Z125" s="42">
        <f t="shared" si="35"/>
        <v>33.625</v>
      </c>
      <c r="AA125" s="25">
        <v>92</v>
      </c>
      <c r="AB125" s="42">
        <f t="shared" si="36"/>
        <v>34.5</v>
      </c>
      <c r="AC125" s="25">
        <v>92</v>
      </c>
      <c r="AD125" s="44">
        <f t="shared" si="37"/>
        <v>36.5</v>
      </c>
      <c r="AE125" s="25">
        <v>92</v>
      </c>
      <c r="AF125" s="44">
        <f t="shared" si="38"/>
        <v>37.375</v>
      </c>
      <c r="AG125" s="25">
        <v>92</v>
      </c>
    </row>
    <row r="126" spans="2:33" x14ac:dyDescent="0.25">
      <c r="B126" s="36">
        <f>$C$31+$D$4</f>
        <v>35.125</v>
      </c>
      <c r="C126" s="79">
        <v>63</v>
      </c>
      <c r="D126" s="36">
        <f t="shared" si="24"/>
        <v>36</v>
      </c>
      <c r="E126" s="26">
        <v>63</v>
      </c>
      <c r="F126" s="37">
        <f t="shared" si="25"/>
        <v>37.625</v>
      </c>
      <c r="G126" s="26">
        <v>63</v>
      </c>
      <c r="H126" s="37">
        <f t="shared" si="26"/>
        <v>38.5</v>
      </c>
      <c r="I126" s="26">
        <v>63</v>
      </c>
      <c r="J126" s="25">
        <f t="shared" si="27"/>
        <v>37</v>
      </c>
      <c r="K126" s="26">
        <v>63</v>
      </c>
      <c r="L126" s="25">
        <f t="shared" si="28"/>
        <v>37.875</v>
      </c>
      <c r="M126" s="26">
        <v>63</v>
      </c>
      <c r="N126" s="38">
        <f t="shared" si="29"/>
        <v>39.5</v>
      </c>
      <c r="O126" s="26">
        <v>63</v>
      </c>
      <c r="P126" s="51">
        <f t="shared" si="30"/>
        <v>40.375</v>
      </c>
      <c r="Q126" s="26">
        <v>63</v>
      </c>
      <c r="R126" s="22">
        <f t="shared" si="31"/>
        <v>35.375</v>
      </c>
      <c r="S126" s="26">
        <v>63</v>
      </c>
      <c r="T126" s="22">
        <f t="shared" si="32"/>
        <v>36.25</v>
      </c>
      <c r="U126" s="26">
        <v>63</v>
      </c>
      <c r="V126" s="41">
        <f t="shared" si="33"/>
        <v>38.25</v>
      </c>
      <c r="W126" s="26">
        <v>63</v>
      </c>
      <c r="X126" s="41">
        <f t="shared" si="34"/>
        <v>39.125</v>
      </c>
      <c r="Y126" s="26">
        <v>63</v>
      </c>
      <c r="Z126" s="42">
        <f t="shared" si="35"/>
        <v>37.25</v>
      </c>
      <c r="AA126" s="26">
        <v>63</v>
      </c>
      <c r="AB126" s="42">
        <f t="shared" si="36"/>
        <v>38.125</v>
      </c>
      <c r="AC126" s="26">
        <v>63</v>
      </c>
      <c r="AD126" s="44">
        <f t="shared" si="37"/>
        <v>40.125</v>
      </c>
      <c r="AE126" s="26">
        <v>63</v>
      </c>
      <c r="AF126" s="44">
        <f t="shared" si="38"/>
        <v>41</v>
      </c>
      <c r="AG126" s="26">
        <v>63</v>
      </c>
    </row>
    <row r="127" spans="2:33" x14ac:dyDescent="0.25">
      <c r="B127" s="36">
        <f>$C$32+$D$4</f>
        <v>38.5</v>
      </c>
      <c r="C127" s="79">
        <v>73</v>
      </c>
      <c r="D127" s="36">
        <f t="shared" si="24"/>
        <v>39.375</v>
      </c>
      <c r="E127" s="26">
        <v>73</v>
      </c>
      <c r="F127" s="37">
        <f t="shared" si="25"/>
        <v>41</v>
      </c>
      <c r="G127" s="26">
        <v>73</v>
      </c>
      <c r="H127" s="37">
        <f t="shared" si="26"/>
        <v>41.875</v>
      </c>
      <c r="I127" s="26">
        <v>73</v>
      </c>
      <c r="J127" s="25">
        <f t="shared" si="27"/>
        <v>40.375</v>
      </c>
      <c r="K127" s="26">
        <v>73</v>
      </c>
      <c r="L127" s="25">
        <f t="shared" si="28"/>
        <v>41.25</v>
      </c>
      <c r="M127" s="26">
        <v>73</v>
      </c>
      <c r="N127" s="38">
        <f t="shared" si="29"/>
        <v>42.875</v>
      </c>
      <c r="O127" s="26">
        <v>73</v>
      </c>
      <c r="P127" s="51">
        <f t="shared" si="30"/>
        <v>43.75</v>
      </c>
      <c r="Q127" s="26">
        <v>73</v>
      </c>
      <c r="R127" s="22">
        <f t="shared" si="31"/>
        <v>38.75</v>
      </c>
      <c r="S127" s="26">
        <v>73</v>
      </c>
      <c r="T127" s="22">
        <f t="shared" si="32"/>
        <v>39.625</v>
      </c>
      <c r="U127" s="26">
        <v>73</v>
      </c>
      <c r="V127" s="41">
        <f t="shared" si="33"/>
        <v>41.625</v>
      </c>
      <c r="W127" s="26">
        <v>73</v>
      </c>
      <c r="X127" s="41">
        <f t="shared" si="34"/>
        <v>42.5</v>
      </c>
      <c r="Y127" s="26">
        <v>73</v>
      </c>
      <c r="Z127" s="42">
        <f t="shared" si="35"/>
        <v>40.625</v>
      </c>
      <c r="AA127" s="26">
        <v>73</v>
      </c>
      <c r="AB127" s="42">
        <f t="shared" si="36"/>
        <v>41.5</v>
      </c>
      <c r="AC127" s="26">
        <v>73</v>
      </c>
      <c r="AD127" s="44">
        <f t="shared" si="37"/>
        <v>43.5</v>
      </c>
      <c r="AE127" s="26">
        <v>73</v>
      </c>
      <c r="AF127" s="44">
        <f t="shared" si="38"/>
        <v>44.375</v>
      </c>
      <c r="AG127" s="26">
        <v>73</v>
      </c>
    </row>
    <row r="128" spans="2:33" x14ac:dyDescent="0.25">
      <c r="B128" s="36">
        <f>$C$33+$D$4</f>
        <v>43.375</v>
      </c>
      <c r="C128" s="79">
        <v>83</v>
      </c>
      <c r="D128" s="36">
        <f t="shared" si="24"/>
        <v>44.25</v>
      </c>
      <c r="E128" s="26">
        <v>83</v>
      </c>
      <c r="F128" s="37">
        <f t="shared" si="25"/>
        <v>45.875</v>
      </c>
      <c r="G128" s="26">
        <v>83</v>
      </c>
      <c r="H128" s="37">
        <f t="shared" si="26"/>
        <v>46.75</v>
      </c>
      <c r="I128" s="26">
        <v>83</v>
      </c>
      <c r="J128" s="25">
        <f t="shared" si="27"/>
        <v>45.25</v>
      </c>
      <c r="K128" s="26">
        <v>83</v>
      </c>
      <c r="L128" s="25">
        <f t="shared" si="28"/>
        <v>46.125</v>
      </c>
      <c r="M128" s="26">
        <v>83</v>
      </c>
      <c r="N128" s="38">
        <f t="shared" si="29"/>
        <v>47.75</v>
      </c>
      <c r="O128" s="26">
        <v>83</v>
      </c>
      <c r="P128" s="51">
        <f t="shared" si="30"/>
        <v>48.625</v>
      </c>
      <c r="Q128" s="26">
        <v>83</v>
      </c>
      <c r="R128" s="22">
        <f t="shared" si="31"/>
        <v>43.625</v>
      </c>
      <c r="S128" s="26">
        <v>83</v>
      </c>
      <c r="T128" s="22">
        <f t="shared" si="32"/>
        <v>44.5</v>
      </c>
      <c r="U128" s="26">
        <v>83</v>
      </c>
      <c r="V128" s="41">
        <f t="shared" si="33"/>
        <v>46.5</v>
      </c>
      <c r="W128" s="26">
        <v>83</v>
      </c>
      <c r="X128" s="41">
        <f t="shared" si="34"/>
        <v>47.375</v>
      </c>
      <c r="Y128" s="26">
        <v>83</v>
      </c>
      <c r="Z128" s="42">
        <f t="shared" si="35"/>
        <v>45.5</v>
      </c>
      <c r="AA128" s="26">
        <v>83</v>
      </c>
      <c r="AB128" s="42">
        <f t="shared" si="36"/>
        <v>46.375</v>
      </c>
      <c r="AC128" s="26">
        <v>83</v>
      </c>
      <c r="AD128" s="44">
        <f t="shared" si="37"/>
        <v>48.375</v>
      </c>
      <c r="AE128" s="26">
        <v>83</v>
      </c>
      <c r="AF128" s="44">
        <f t="shared" si="38"/>
        <v>49.25</v>
      </c>
      <c r="AG128" s="26">
        <v>83</v>
      </c>
    </row>
    <row r="129" spans="2:33" x14ac:dyDescent="0.25">
      <c r="B129" s="36">
        <f>$C$34+$D$4</f>
        <v>45.625</v>
      </c>
      <c r="C129" s="79">
        <v>93</v>
      </c>
      <c r="D129" s="36">
        <f t="shared" si="24"/>
        <v>46.5</v>
      </c>
      <c r="E129" s="26">
        <v>93</v>
      </c>
      <c r="F129" s="37">
        <f t="shared" si="25"/>
        <v>48.125</v>
      </c>
      <c r="G129" s="26">
        <v>93</v>
      </c>
      <c r="H129" s="37">
        <f t="shared" si="26"/>
        <v>49</v>
      </c>
      <c r="I129" s="26">
        <v>93</v>
      </c>
      <c r="J129" s="25">
        <f t="shared" si="27"/>
        <v>47.5</v>
      </c>
      <c r="K129" s="26">
        <v>93</v>
      </c>
      <c r="L129" s="25">
        <f t="shared" si="28"/>
        <v>48.375</v>
      </c>
      <c r="M129" s="26">
        <v>93</v>
      </c>
      <c r="N129" s="38">
        <f t="shared" si="29"/>
        <v>50</v>
      </c>
      <c r="O129" s="26">
        <v>93</v>
      </c>
      <c r="P129" s="51">
        <f t="shared" si="30"/>
        <v>50.875</v>
      </c>
      <c r="Q129" s="26">
        <v>93</v>
      </c>
      <c r="R129" s="22">
        <f t="shared" si="31"/>
        <v>45.875</v>
      </c>
      <c r="S129" s="26">
        <v>93</v>
      </c>
      <c r="T129" s="22">
        <f t="shared" si="32"/>
        <v>46.75</v>
      </c>
      <c r="U129" s="26">
        <v>93</v>
      </c>
      <c r="V129" s="41">
        <f t="shared" si="33"/>
        <v>48.75</v>
      </c>
      <c r="W129" s="26">
        <v>93</v>
      </c>
      <c r="X129" s="41">
        <f t="shared" si="34"/>
        <v>49.625</v>
      </c>
      <c r="Y129" s="26">
        <v>93</v>
      </c>
      <c r="Z129" s="42">
        <f t="shared" si="35"/>
        <v>47.75</v>
      </c>
      <c r="AA129" s="26">
        <v>93</v>
      </c>
      <c r="AB129" s="42">
        <f t="shared" si="36"/>
        <v>48.625</v>
      </c>
      <c r="AC129" s="26">
        <v>93</v>
      </c>
      <c r="AD129" s="44">
        <f t="shared" si="37"/>
        <v>50.625</v>
      </c>
      <c r="AE129" s="26">
        <v>93</v>
      </c>
      <c r="AF129" s="44">
        <f t="shared" si="38"/>
        <v>51.5</v>
      </c>
      <c r="AG129" s="26">
        <v>93</v>
      </c>
    </row>
    <row r="130" spans="2:33" x14ac:dyDescent="0.25">
      <c r="B130" s="36">
        <f>$C$35+$D$4</f>
        <v>50.25</v>
      </c>
      <c r="C130" s="80">
        <v>74</v>
      </c>
      <c r="D130" s="36">
        <f t="shared" si="24"/>
        <v>51.125</v>
      </c>
      <c r="E130" s="27">
        <v>74</v>
      </c>
      <c r="F130" s="37">
        <f t="shared" si="25"/>
        <v>52.75</v>
      </c>
      <c r="G130" s="27">
        <v>74</v>
      </c>
      <c r="H130" s="37">
        <f t="shared" si="26"/>
        <v>53.625</v>
      </c>
      <c r="I130" s="27">
        <v>74</v>
      </c>
      <c r="J130" s="25">
        <f t="shared" si="27"/>
        <v>52.125</v>
      </c>
      <c r="K130" s="27">
        <v>74</v>
      </c>
      <c r="L130" s="25">
        <f t="shared" si="28"/>
        <v>53</v>
      </c>
      <c r="M130" s="27">
        <v>74</v>
      </c>
      <c r="N130" s="38">
        <f t="shared" si="29"/>
        <v>54.625</v>
      </c>
      <c r="O130" s="27">
        <v>74</v>
      </c>
      <c r="P130" s="51">
        <f t="shared" si="30"/>
        <v>55.5</v>
      </c>
      <c r="Q130" s="27">
        <v>74</v>
      </c>
      <c r="R130" s="22">
        <f t="shared" si="31"/>
        <v>50.5</v>
      </c>
      <c r="S130" s="27">
        <v>74</v>
      </c>
      <c r="T130" s="22">
        <f t="shared" si="32"/>
        <v>51.375</v>
      </c>
      <c r="U130" s="27">
        <v>74</v>
      </c>
      <c r="V130" s="41">
        <f t="shared" si="33"/>
        <v>53.375</v>
      </c>
      <c r="W130" s="27">
        <v>74</v>
      </c>
      <c r="X130" s="41">
        <f t="shared" si="34"/>
        <v>54.25</v>
      </c>
      <c r="Y130" s="27">
        <v>74</v>
      </c>
      <c r="Z130" s="42">
        <f t="shared" si="35"/>
        <v>52.375</v>
      </c>
      <c r="AA130" s="27">
        <v>74</v>
      </c>
      <c r="AB130" s="42">
        <f t="shared" si="36"/>
        <v>53.25</v>
      </c>
      <c r="AC130" s="27">
        <v>74</v>
      </c>
      <c r="AD130" s="44">
        <f t="shared" si="37"/>
        <v>55.25</v>
      </c>
      <c r="AE130" s="27">
        <v>74</v>
      </c>
      <c r="AF130" s="44">
        <f t="shared" si="38"/>
        <v>56.125</v>
      </c>
      <c r="AG130" s="27">
        <v>74</v>
      </c>
    </row>
    <row r="131" spans="2:33" x14ac:dyDescent="0.25">
      <c r="B131" s="36">
        <f>$C$36+$D$4</f>
        <v>56.75</v>
      </c>
      <c r="C131" s="80">
        <v>84</v>
      </c>
      <c r="D131" s="36">
        <f t="shared" si="24"/>
        <v>57.625</v>
      </c>
      <c r="E131" s="27">
        <v>84</v>
      </c>
      <c r="F131" s="37">
        <f t="shared" si="25"/>
        <v>59.25</v>
      </c>
      <c r="G131" s="27">
        <v>84</v>
      </c>
      <c r="H131" s="37">
        <f t="shared" si="26"/>
        <v>60.125</v>
      </c>
      <c r="I131" s="27">
        <v>84</v>
      </c>
      <c r="J131" s="25">
        <f t="shared" si="27"/>
        <v>58.625</v>
      </c>
      <c r="K131" s="27">
        <v>84</v>
      </c>
      <c r="L131" s="25">
        <f t="shared" si="28"/>
        <v>59.5</v>
      </c>
      <c r="M131" s="27">
        <v>84</v>
      </c>
      <c r="N131" s="38">
        <f t="shared" si="29"/>
        <v>61.125</v>
      </c>
      <c r="O131" s="27">
        <v>84</v>
      </c>
      <c r="P131" s="51">
        <f t="shared" si="30"/>
        <v>62</v>
      </c>
      <c r="Q131" s="27">
        <v>84</v>
      </c>
      <c r="R131" s="22">
        <f t="shared" si="31"/>
        <v>57</v>
      </c>
      <c r="S131" s="27">
        <v>84</v>
      </c>
      <c r="T131" s="22">
        <f t="shared" si="32"/>
        <v>57.875</v>
      </c>
      <c r="U131" s="27">
        <v>84</v>
      </c>
      <c r="V131" s="41">
        <f t="shared" si="33"/>
        <v>59.875</v>
      </c>
      <c r="W131" s="27">
        <v>84</v>
      </c>
      <c r="X131" s="41">
        <f t="shared" si="34"/>
        <v>60.75</v>
      </c>
      <c r="Y131" s="27">
        <v>84</v>
      </c>
      <c r="Z131" s="42">
        <f t="shared" si="35"/>
        <v>58.875</v>
      </c>
      <c r="AA131" s="27">
        <v>84</v>
      </c>
      <c r="AB131" s="42">
        <f t="shared" si="36"/>
        <v>59.75</v>
      </c>
      <c r="AC131" s="27">
        <v>84</v>
      </c>
      <c r="AD131" s="44">
        <f t="shared" si="37"/>
        <v>61.75</v>
      </c>
      <c r="AE131" s="27">
        <v>84</v>
      </c>
      <c r="AF131" s="44">
        <f t="shared" si="38"/>
        <v>62.625</v>
      </c>
      <c r="AG131" s="27">
        <v>84</v>
      </c>
    </row>
    <row r="132" spans="2:33" x14ac:dyDescent="0.25">
      <c r="B132" s="36">
        <f>$C$37+$D$4</f>
        <v>59.75</v>
      </c>
      <c r="C132" s="80">
        <v>94</v>
      </c>
      <c r="D132" s="36">
        <f t="shared" si="24"/>
        <v>60.625</v>
      </c>
      <c r="E132" s="27">
        <v>94</v>
      </c>
      <c r="F132" s="37">
        <f t="shared" si="25"/>
        <v>62.25</v>
      </c>
      <c r="G132" s="27">
        <v>94</v>
      </c>
      <c r="H132" s="37">
        <f t="shared" si="26"/>
        <v>63.125</v>
      </c>
      <c r="I132" s="27">
        <v>94</v>
      </c>
      <c r="J132" s="25">
        <f t="shared" si="27"/>
        <v>61.625</v>
      </c>
      <c r="K132" s="27">
        <v>94</v>
      </c>
      <c r="L132" s="25">
        <f t="shared" si="28"/>
        <v>62.5</v>
      </c>
      <c r="M132" s="27">
        <v>94</v>
      </c>
      <c r="N132" s="38">
        <f t="shared" si="29"/>
        <v>64.125</v>
      </c>
      <c r="O132" s="27">
        <v>94</v>
      </c>
      <c r="P132" s="51">
        <f t="shared" si="30"/>
        <v>65</v>
      </c>
      <c r="Q132" s="27">
        <v>94</v>
      </c>
      <c r="R132" s="22">
        <f t="shared" si="31"/>
        <v>60</v>
      </c>
      <c r="S132" s="27">
        <v>94</v>
      </c>
      <c r="T132" s="22">
        <f t="shared" si="32"/>
        <v>60.875</v>
      </c>
      <c r="U132" s="27">
        <v>94</v>
      </c>
      <c r="V132" s="41">
        <f t="shared" si="33"/>
        <v>62.875</v>
      </c>
      <c r="W132" s="27">
        <v>94</v>
      </c>
      <c r="X132" s="41">
        <f t="shared" si="34"/>
        <v>63.75</v>
      </c>
      <c r="Y132" s="27">
        <v>94</v>
      </c>
      <c r="Z132" s="42">
        <f t="shared" si="35"/>
        <v>61.875</v>
      </c>
      <c r="AA132" s="27">
        <v>94</v>
      </c>
      <c r="AB132" s="42">
        <f t="shared" si="36"/>
        <v>62.75</v>
      </c>
      <c r="AC132" s="27">
        <v>94</v>
      </c>
      <c r="AD132" s="44">
        <f t="shared" si="37"/>
        <v>64.75</v>
      </c>
      <c r="AE132" s="27">
        <v>94</v>
      </c>
      <c r="AF132" s="44">
        <f t="shared" si="38"/>
        <v>65.625</v>
      </c>
      <c r="AG132" s="27">
        <v>94</v>
      </c>
    </row>
    <row r="133" spans="2:33" x14ac:dyDescent="0.25">
      <c r="B133" s="36">
        <f>$C$38+$D$4</f>
        <v>62</v>
      </c>
      <c r="C133" s="81">
        <v>75</v>
      </c>
      <c r="D133" s="36">
        <f t="shared" si="24"/>
        <v>62.875</v>
      </c>
      <c r="E133" s="28">
        <v>75</v>
      </c>
      <c r="F133" s="37">
        <f t="shared" si="25"/>
        <v>64.5</v>
      </c>
      <c r="G133" s="28">
        <v>75</v>
      </c>
      <c r="H133" s="37">
        <f t="shared" si="26"/>
        <v>65.375</v>
      </c>
      <c r="I133" s="28">
        <v>75</v>
      </c>
      <c r="J133" s="25">
        <f t="shared" si="27"/>
        <v>63.875</v>
      </c>
      <c r="K133" s="28">
        <v>75</v>
      </c>
      <c r="L133" s="25">
        <f t="shared" si="28"/>
        <v>64.75</v>
      </c>
      <c r="M133" s="28">
        <v>75</v>
      </c>
      <c r="N133" s="38">
        <f t="shared" si="29"/>
        <v>66.375</v>
      </c>
      <c r="O133" s="28">
        <v>75</v>
      </c>
      <c r="P133" s="51">
        <f t="shared" si="30"/>
        <v>67.25</v>
      </c>
      <c r="Q133" s="28">
        <v>75</v>
      </c>
      <c r="R133" s="22">
        <f t="shared" si="31"/>
        <v>62.25</v>
      </c>
      <c r="S133" s="28">
        <v>75</v>
      </c>
      <c r="T133" s="22">
        <f t="shared" si="32"/>
        <v>63.125</v>
      </c>
      <c r="U133" s="28">
        <v>75</v>
      </c>
      <c r="V133" s="41">
        <f t="shared" si="33"/>
        <v>65.125</v>
      </c>
      <c r="W133" s="28">
        <v>75</v>
      </c>
      <c r="X133" s="41">
        <f t="shared" si="34"/>
        <v>66</v>
      </c>
      <c r="Y133" s="28">
        <v>75</v>
      </c>
      <c r="Z133" s="42">
        <f t="shared" si="35"/>
        <v>64.125</v>
      </c>
      <c r="AA133" s="28">
        <v>75</v>
      </c>
      <c r="AB133" s="42">
        <f t="shared" si="36"/>
        <v>65</v>
      </c>
      <c r="AC133" s="28">
        <v>75</v>
      </c>
      <c r="AD133" s="44">
        <f t="shared" si="37"/>
        <v>67</v>
      </c>
      <c r="AE133" s="28">
        <v>75</v>
      </c>
      <c r="AF133" s="44">
        <f t="shared" si="38"/>
        <v>67.875</v>
      </c>
      <c r="AG133" s="28">
        <v>75</v>
      </c>
    </row>
    <row r="134" spans="2:33" x14ac:dyDescent="0.25">
      <c r="B134" s="36">
        <f>$C$39+$D$4</f>
        <v>70.125</v>
      </c>
      <c r="C134" s="81">
        <v>85</v>
      </c>
      <c r="D134" s="36">
        <f t="shared" si="24"/>
        <v>71</v>
      </c>
      <c r="E134" s="28">
        <v>85</v>
      </c>
      <c r="F134" s="37">
        <f t="shared" si="25"/>
        <v>72.625</v>
      </c>
      <c r="G134" s="28">
        <v>85</v>
      </c>
      <c r="H134" s="37">
        <f t="shared" si="26"/>
        <v>73.5</v>
      </c>
      <c r="I134" s="28">
        <v>85</v>
      </c>
      <c r="J134" s="25">
        <f t="shared" si="27"/>
        <v>72</v>
      </c>
      <c r="K134" s="28">
        <v>85</v>
      </c>
      <c r="L134" s="25">
        <f t="shared" si="28"/>
        <v>72.875</v>
      </c>
      <c r="M134" s="28">
        <v>85</v>
      </c>
      <c r="N134" s="38">
        <f t="shared" si="29"/>
        <v>74.5</v>
      </c>
      <c r="O134" s="28">
        <v>85</v>
      </c>
      <c r="P134" s="51">
        <f t="shared" si="30"/>
        <v>75.375</v>
      </c>
      <c r="Q134" s="28">
        <v>85</v>
      </c>
      <c r="R134" s="22">
        <f t="shared" si="31"/>
        <v>70.375</v>
      </c>
      <c r="S134" s="28">
        <v>85</v>
      </c>
      <c r="T134" s="22">
        <f t="shared" si="32"/>
        <v>71.25</v>
      </c>
      <c r="U134" s="28">
        <v>85</v>
      </c>
      <c r="V134" s="41">
        <f t="shared" si="33"/>
        <v>73.25</v>
      </c>
      <c r="W134" s="28">
        <v>85</v>
      </c>
      <c r="X134" s="41">
        <f t="shared" si="34"/>
        <v>74.125</v>
      </c>
      <c r="Y134" s="28">
        <v>85</v>
      </c>
      <c r="Z134" s="42">
        <f t="shared" si="35"/>
        <v>72.25</v>
      </c>
      <c r="AA134" s="28">
        <v>85</v>
      </c>
      <c r="AB134" s="42">
        <f t="shared" si="36"/>
        <v>73.125</v>
      </c>
      <c r="AC134" s="28">
        <v>85</v>
      </c>
      <c r="AD134" s="44">
        <f t="shared" si="37"/>
        <v>75.125</v>
      </c>
      <c r="AE134" s="28">
        <v>85</v>
      </c>
      <c r="AF134" s="44">
        <f t="shared" si="38"/>
        <v>76</v>
      </c>
      <c r="AG134" s="28">
        <v>85</v>
      </c>
    </row>
    <row r="135" spans="2:33" x14ac:dyDescent="0.25">
      <c r="B135" s="36">
        <f>$C$40+$D$4</f>
        <v>73.875</v>
      </c>
      <c r="C135" s="81">
        <v>95</v>
      </c>
      <c r="D135" s="36">
        <f t="shared" si="24"/>
        <v>74.75</v>
      </c>
      <c r="E135" s="28">
        <v>95</v>
      </c>
      <c r="F135" s="37">
        <f t="shared" si="25"/>
        <v>76.375</v>
      </c>
      <c r="G135" s="28">
        <v>95</v>
      </c>
      <c r="H135" s="37">
        <f t="shared" si="26"/>
        <v>77.25</v>
      </c>
      <c r="I135" s="28">
        <v>95</v>
      </c>
      <c r="J135" s="25">
        <f t="shared" si="27"/>
        <v>75.75</v>
      </c>
      <c r="K135" s="28">
        <v>95</v>
      </c>
      <c r="L135" s="25">
        <f t="shared" si="28"/>
        <v>76.625</v>
      </c>
      <c r="M135" s="28">
        <v>95</v>
      </c>
      <c r="N135" s="38">
        <f t="shared" si="29"/>
        <v>78.25</v>
      </c>
      <c r="O135" s="28">
        <v>95</v>
      </c>
      <c r="P135" s="51">
        <f t="shared" si="30"/>
        <v>79.125</v>
      </c>
      <c r="Q135" s="28">
        <v>95</v>
      </c>
      <c r="R135" s="22">
        <f t="shared" si="31"/>
        <v>74.125</v>
      </c>
      <c r="S135" s="28">
        <v>95</v>
      </c>
      <c r="T135" s="22">
        <f t="shared" si="32"/>
        <v>75</v>
      </c>
      <c r="U135" s="28">
        <v>95</v>
      </c>
      <c r="V135" s="41">
        <f t="shared" si="33"/>
        <v>77</v>
      </c>
      <c r="W135" s="28">
        <v>95</v>
      </c>
      <c r="X135" s="41">
        <f t="shared" si="34"/>
        <v>77.875</v>
      </c>
      <c r="Y135" s="28">
        <v>95</v>
      </c>
      <c r="Z135" s="42">
        <f t="shared" si="35"/>
        <v>76</v>
      </c>
      <c r="AA135" s="28">
        <v>95</v>
      </c>
      <c r="AB135" s="42">
        <f t="shared" si="36"/>
        <v>76.875</v>
      </c>
      <c r="AC135" s="28">
        <v>95</v>
      </c>
      <c r="AD135" s="44">
        <f t="shared" si="37"/>
        <v>78.875</v>
      </c>
      <c r="AE135" s="28">
        <v>95</v>
      </c>
      <c r="AF135" s="44">
        <f t="shared" si="38"/>
        <v>79.75</v>
      </c>
      <c r="AG135" s="28">
        <v>95</v>
      </c>
    </row>
    <row r="136" spans="2:33" x14ac:dyDescent="0.25">
      <c r="B136" s="36">
        <f>$C$41+$D$4</f>
        <v>83.5</v>
      </c>
      <c r="C136" s="82">
        <v>86</v>
      </c>
      <c r="D136" s="36">
        <f t="shared" si="24"/>
        <v>84.375</v>
      </c>
      <c r="E136" s="29">
        <v>86</v>
      </c>
      <c r="F136" s="37">
        <f t="shared" si="25"/>
        <v>86</v>
      </c>
      <c r="G136" s="29">
        <v>86</v>
      </c>
      <c r="H136" s="37">
        <f t="shared" si="26"/>
        <v>86.875</v>
      </c>
      <c r="I136" s="29">
        <v>86</v>
      </c>
      <c r="J136" s="25">
        <f t="shared" si="27"/>
        <v>85.375</v>
      </c>
      <c r="K136" s="29">
        <v>86</v>
      </c>
      <c r="L136" s="25">
        <f t="shared" si="28"/>
        <v>86.25</v>
      </c>
      <c r="M136" s="29">
        <v>86</v>
      </c>
      <c r="N136" s="38">
        <f t="shared" si="29"/>
        <v>87.875</v>
      </c>
      <c r="O136" s="29">
        <v>86</v>
      </c>
      <c r="P136" s="51">
        <f t="shared" si="30"/>
        <v>88.75</v>
      </c>
      <c r="Q136" s="29">
        <v>86</v>
      </c>
      <c r="R136" s="22">
        <f t="shared" si="31"/>
        <v>83.75</v>
      </c>
      <c r="S136" s="29">
        <v>86</v>
      </c>
      <c r="T136" s="22">
        <f t="shared" si="32"/>
        <v>84.625</v>
      </c>
      <c r="U136" s="29">
        <v>86</v>
      </c>
      <c r="V136" s="41">
        <f t="shared" si="33"/>
        <v>86.625</v>
      </c>
      <c r="W136" s="29">
        <v>86</v>
      </c>
      <c r="X136" s="41">
        <f t="shared" si="34"/>
        <v>87.5</v>
      </c>
      <c r="Y136" s="29">
        <v>86</v>
      </c>
      <c r="Z136" s="42">
        <f t="shared" si="35"/>
        <v>85.625</v>
      </c>
      <c r="AA136" s="29">
        <v>86</v>
      </c>
      <c r="AB136" s="42">
        <f t="shared" si="36"/>
        <v>86.5</v>
      </c>
      <c r="AC136" s="29">
        <v>86</v>
      </c>
      <c r="AD136" s="44">
        <f t="shared" si="37"/>
        <v>88.5</v>
      </c>
      <c r="AE136" s="29">
        <v>86</v>
      </c>
      <c r="AF136" s="44">
        <f t="shared" si="38"/>
        <v>89.375</v>
      </c>
      <c r="AG136" s="29">
        <v>86</v>
      </c>
    </row>
    <row r="137" spans="2:33" x14ac:dyDescent="0.25">
      <c r="B137" s="36">
        <f>$C$42+$D$4</f>
        <v>88</v>
      </c>
      <c r="C137" s="82">
        <v>96</v>
      </c>
      <c r="D137" s="36">
        <f t="shared" si="24"/>
        <v>88.875</v>
      </c>
      <c r="E137" s="29">
        <v>96</v>
      </c>
      <c r="F137" s="37">
        <f t="shared" si="25"/>
        <v>90.5</v>
      </c>
      <c r="G137" s="29">
        <v>96</v>
      </c>
      <c r="H137" s="37">
        <f t="shared" si="26"/>
        <v>91.375</v>
      </c>
      <c r="I137" s="29">
        <v>96</v>
      </c>
      <c r="J137" s="25">
        <f t="shared" si="27"/>
        <v>89.875</v>
      </c>
      <c r="K137" s="29">
        <v>96</v>
      </c>
      <c r="L137" s="25">
        <f t="shared" si="28"/>
        <v>90.75</v>
      </c>
      <c r="M137" s="29">
        <v>96</v>
      </c>
      <c r="N137" s="38">
        <f t="shared" si="29"/>
        <v>92.375</v>
      </c>
      <c r="O137" s="29">
        <v>96</v>
      </c>
      <c r="P137" s="51">
        <f t="shared" si="30"/>
        <v>93.25</v>
      </c>
      <c r="Q137" s="29">
        <v>96</v>
      </c>
      <c r="R137" s="22">
        <f t="shared" si="31"/>
        <v>88.25</v>
      </c>
      <c r="S137" s="29">
        <v>96</v>
      </c>
      <c r="T137" s="22">
        <f t="shared" si="32"/>
        <v>89.125</v>
      </c>
      <c r="U137" s="29">
        <v>96</v>
      </c>
      <c r="V137" s="41">
        <f t="shared" si="33"/>
        <v>91.125</v>
      </c>
      <c r="W137" s="29">
        <v>96</v>
      </c>
      <c r="X137" s="41">
        <f t="shared" si="34"/>
        <v>92</v>
      </c>
      <c r="Y137" s="29">
        <v>96</v>
      </c>
      <c r="Z137" s="42">
        <f t="shared" si="35"/>
        <v>90.125</v>
      </c>
      <c r="AA137" s="29">
        <v>96</v>
      </c>
      <c r="AB137" s="42">
        <f t="shared" si="36"/>
        <v>91</v>
      </c>
      <c r="AC137" s="29">
        <v>96</v>
      </c>
      <c r="AD137" s="44">
        <f t="shared" si="37"/>
        <v>93</v>
      </c>
      <c r="AE137" s="29">
        <v>96</v>
      </c>
      <c r="AF137" s="44">
        <f t="shared" si="38"/>
        <v>93.875</v>
      </c>
      <c r="AG137" s="29">
        <v>96</v>
      </c>
    </row>
    <row r="138" spans="2:33" x14ac:dyDescent="0.25">
      <c r="B138" s="36">
        <f>$C$43+$D$4</f>
        <v>96.875</v>
      </c>
      <c r="C138" s="82">
        <v>87</v>
      </c>
      <c r="D138" s="36">
        <f t="shared" si="24"/>
        <v>97.75</v>
      </c>
      <c r="E138" s="29">
        <v>87</v>
      </c>
      <c r="F138" s="37">
        <f t="shared" si="25"/>
        <v>99.375</v>
      </c>
      <c r="G138" s="29">
        <v>87</v>
      </c>
      <c r="H138" s="37">
        <f t="shared" si="26"/>
        <v>100.25</v>
      </c>
      <c r="I138" s="29">
        <v>87</v>
      </c>
      <c r="J138" s="25">
        <f t="shared" si="27"/>
        <v>98.75</v>
      </c>
      <c r="K138" s="29">
        <v>87</v>
      </c>
      <c r="L138" s="25">
        <f t="shared" si="28"/>
        <v>99.625</v>
      </c>
      <c r="M138" s="29">
        <v>87</v>
      </c>
      <c r="N138" s="38">
        <f t="shared" si="29"/>
        <v>101.25</v>
      </c>
      <c r="O138" s="29">
        <v>87</v>
      </c>
      <c r="P138" s="51">
        <f t="shared" si="30"/>
        <v>102.125</v>
      </c>
      <c r="Q138" s="29">
        <v>87</v>
      </c>
      <c r="R138" s="22">
        <f t="shared" si="31"/>
        <v>97.125</v>
      </c>
      <c r="S138" s="29">
        <v>87</v>
      </c>
      <c r="T138" s="22">
        <f t="shared" si="32"/>
        <v>98</v>
      </c>
      <c r="U138" s="29">
        <v>87</v>
      </c>
      <c r="V138" s="41">
        <f t="shared" si="33"/>
        <v>100</v>
      </c>
      <c r="W138" s="29">
        <v>87</v>
      </c>
      <c r="X138" s="41">
        <f t="shared" si="34"/>
        <v>100.875</v>
      </c>
      <c r="Y138" s="29">
        <v>87</v>
      </c>
      <c r="Z138" s="42">
        <f t="shared" si="35"/>
        <v>99</v>
      </c>
      <c r="AA138" s="29">
        <v>87</v>
      </c>
      <c r="AB138" s="42">
        <f t="shared" si="36"/>
        <v>99.875</v>
      </c>
      <c r="AC138" s="29">
        <v>87</v>
      </c>
      <c r="AD138" s="44">
        <f t="shared" si="37"/>
        <v>101.875</v>
      </c>
      <c r="AE138" s="29">
        <v>87</v>
      </c>
      <c r="AF138" s="44">
        <f t="shared" si="38"/>
        <v>102.75</v>
      </c>
      <c r="AG138" s="29">
        <v>87</v>
      </c>
    </row>
    <row r="139" spans="2:33" x14ac:dyDescent="0.25">
      <c r="B139" s="36">
        <f>$C$44+$D$4</f>
        <v>102.125</v>
      </c>
      <c r="C139" s="82">
        <v>97</v>
      </c>
      <c r="D139" s="36">
        <f t="shared" si="24"/>
        <v>103</v>
      </c>
      <c r="E139" s="29">
        <v>97</v>
      </c>
      <c r="F139" s="37">
        <f t="shared" si="25"/>
        <v>104.625</v>
      </c>
      <c r="G139" s="29">
        <v>97</v>
      </c>
      <c r="H139" s="37">
        <f t="shared" si="26"/>
        <v>105.5</v>
      </c>
      <c r="I139" s="29">
        <v>97</v>
      </c>
      <c r="J139" s="25">
        <f t="shared" si="27"/>
        <v>104</v>
      </c>
      <c r="K139" s="29">
        <v>97</v>
      </c>
      <c r="L139" s="25">
        <f t="shared" si="28"/>
        <v>104.875</v>
      </c>
      <c r="M139" s="29">
        <v>97</v>
      </c>
      <c r="N139" s="38">
        <f t="shared" si="29"/>
        <v>106.5</v>
      </c>
      <c r="O139" s="29">
        <v>97</v>
      </c>
      <c r="P139" s="51">
        <f t="shared" si="30"/>
        <v>107.375</v>
      </c>
      <c r="Q139" s="29">
        <v>97</v>
      </c>
      <c r="R139" s="22">
        <f t="shared" si="31"/>
        <v>102.375</v>
      </c>
      <c r="S139" s="29">
        <v>97</v>
      </c>
      <c r="T139" s="22">
        <f t="shared" si="32"/>
        <v>103.25</v>
      </c>
      <c r="U139" s="29">
        <v>97</v>
      </c>
      <c r="V139" s="41">
        <f t="shared" si="33"/>
        <v>105.25</v>
      </c>
      <c r="W139" s="29">
        <v>97</v>
      </c>
      <c r="X139" s="41">
        <f t="shared" si="34"/>
        <v>106.125</v>
      </c>
      <c r="Y139" s="29">
        <v>97</v>
      </c>
      <c r="Z139" s="42">
        <f t="shared" si="35"/>
        <v>104.25</v>
      </c>
      <c r="AA139" s="29">
        <v>97</v>
      </c>
      <c r="AB139" s="42">
        <f t="shared" si="36"/>
        <v>105.125</v>
      </c>
      <c r="AC139" s="29">
        <v>97</v>
      </c>
      <c r="AD139" s="44">
        <f t="shared" si="37"/>
        <v>107.125</v>
      </c>
      <c r="AE139" s="29">
        <v>97</v>
      </c>
      <c r="AF139" s="44">
        <f t="shared" si="38"/>
        <v>108</v>
      </c>
      <c r="AG139" s="29">
        <v>97</v>
      </c>
    </row>
    <row r="140" spans="2:33" x14ac:dyDescent="0.25">
      <c r="B140" s="36">
        <f>$C$45+$D$4</f>
        <v>110.25</v>
      </c>
      <c r="C140" s="82">
        <v>88</v>
      </c>
      <c r="D140" s="36">
        <f t="shared" si="24"/>
        <v>111.125</v>
      </c>
      <c r="E140" s="29">
        <v>88</v>
      </c>
      <c r="F140" s="37">
        <f t="shared" si="25"/>
        <v>112.75</v>
      </c>
      <c r="G140" s="29">
        <v>88</v>
      </c>
      <c r="H140" s="37">
        <f t="shared" si="26"/>
        <v>113.625</v>
      </c>
      <c r="I140" s="29">
        <v>88</v>
      </c>
      <c r="J140" s="25">
        <f t="shared" si="27"/>
        <v>112.125</v>
      </c>
      <c r="K140" s="29">
        <v>88</v>
      </c>
      <c r="L140" s="25">
        <f t="shared" si="28"/>
        <v>113</v>
      </c>
      <c r="M140" s="29">
        <v>88</v>
      </c>
      <c r="N140" s="38">
        <f t="shared" si="29"/>
        <v>114.625</v>
      </c>
      <c r="O140" s="29">
        <v>88</v>
      </c>
      <c r="P140" s="51">
        <f t="shared" si="30"/>
        <v>115.5</v>
      </c>
      <c r="Q140" s="29">
        <v>88</v>
      </c>
      <c r="R140" s="22">
        <f t="shared" si="31"/>
        <v>110.5</v>
      </c>
      <c r="S140" s="29">
        <v>88</v>
      </c>
      <c r="T140" s="22">
        <f t="shared" si="32"/>
        <v>111.375</v>
      </c>
      <c r="U140" s="29">
        <v>88</v>
      </c>
      <c r="V140" s="41">
        <f t="shared" si="33"/>
        <v>113.375</v>
      </c>
      <c r="W140" s="29">
        <v>88</v>
      </c>
      <c r="X140" s="41">
        <f t="shared" si="34"/>
        <v>114.25</v>
      </c>
      <c r="Y140" s="29">
        <v>88</v>
      </c>
      <c r="Z140" s="42">
        <f t="shared" si="35"/>
        <v>112.375</v>
      </c>
      <c r="AA140" s="29">
        <v>88</v>
      </c>
      <c r="AB140" s="42">
        <f t="shared" si="36"/>
        <v>113.25</v>
      </c>
      <c r="AC140" s="29">
        <v>88</v>
      </c>
      <c r="AD140" s="44">
        <f t="shared" si="37"/>
        <v>115.25</v>
      </c>
      <c r="AE140" s="29">
        <v>88</v>
      </c>
      <c r="AF140" s="44">
        <f t="shared" si="38"/>
        <v>116.125</v>
      </c>
      <c r="AG140" s="29">
        <v>88</v>
      </c>
    </row>
    <row r="141" spans="2:33" x14ac:dyDescent="0.25">
      <c r="B141" s="36">
        <f>$C$46+$D$4</f>
        <v>116.25</v>
      </c>
      <c r="C141" s="82">
        <v>98</v>
      </c>
      <c r="D141" s="36">
        <f t="shared" si="24"/>
        <v>117.125</v>
      </c>
      <c r="E141" s="29">
        <v>98</v>
      </c>
      <c r="F141" s="37">
        <f t="shared" si="25"/>
        <v>118.75</v>
      </c>
      <c r="G141" s="29">
        <v>98</v>
      </c>
      <c r="H141" s="37">
        <f t="shared" si="26"/>
        <v>119.625</v>
      </c>
      <c r="I141" s="29">
        <v>98</v>
      </c>
      <c r="J141" s="25">
        <f t="shared" si="27"/>
        <v>118.125</v>
      </c>
      <c r="K141" s="29">
        <v>98</v>
      </c>
      <c r="L141" s="25">
        <f t="shared" si="28"/>
        <v>119</v>
      </c>
      <c r="M141" s="29">
        <v>98</v>
      </c>
      <c r="N141" s="38">
        <f t="shared" si="29"/>
        <v>120.625</v>
      </c>
      <c r="O141" s="29">
        <v>98</v>
      </c>
      <c r="P141" s="51">
        <f t="shared" si="30"/>
        <v>121.5</v>
      </c>
      <c r="Q141" s="29">
        <v>98</v>
      </c>
      <c r="R141" s="22">
        <f t="shared" si="31"/>
        <v>116.5</v>
      </c>
      <c r="S141" s="29">
        <v>98</v>
      </c>
      <c r="T141" s="22">
        <f t="shared" si="32"/>
        <v>117.375</v>
      </c>
      <c r="U141" s="29">
        <v>98</v>
      </c>
      <c r="V141" s="41">
        <f t="shared" si="33"/>
        <v>119.375</v>
      </c>
      <c r="W141" s="29">
        <v>98</v>
      </c>
      <c r="X141" s="41">
        <f t="shared" si="34"/>
        <v>120.25</v>
      </c>
      <c r="Y141" s="29">
        <v>98</v>
      </c>
      <c r="Z141" s="42">
        <f t="shared" si="35"/>
        <v>118.375</v>
      </c>
      <c r="AA141" s="29">
        <v>98</v>
      </c>
      <c r="AB141" s="42">
        <f t="shared" si="36"/>
        <v>119.25</v>
      </c>
      <c r="AC141" s="29">
        <v>98</v>
      </c>
      <c r="AD141" s="44">
        <f t="shared" si="37"/>
        <v>121.25</v>
      </c>
      <c r="AE141" s="29">
        <v>98</v>
      </c>
      <c r="AF141" s="44">
        <f t="shared" si="38"/>
        <v>122.125</v>
      </c>
      <c r="AG141" s="29">
        <v>98</v>
      </c>
    </row>
    <row r="142" spans="2:33" x14ac:dyDescent="0.25">
      <c r="B142" s="36">
        <f>$C$47+$D$4</f>
        <v>123.625</v>
      </c>
      <c r="C142" s="82">
        <v>89</v>
      </c>
      <c r="D142" s="36">
        <f t="shared" si="24"/>
        <v>124.5</v>
      </c>
      <c r="E142" s="29">
        <v>89</v>
      </c>
      <c r="F142" s="37">
        <f t="shared" si="25"/>
        <v>126.125</v>
      </c>
      <c r="G142" s="29">
        <v>89</v>
      </c>
      <c r="H142" s="37">
        <f t="shared" si="26"/>
        <v>127</v>
      </c>
      <c r="I142" s="29">
        <v>89</v>
      </c>
      <c r="J142" s="25">
        <f t="shared" si="27"/>
        <v>125.5</v>
      </c>
      <c r="K142" s="29">
        <v>89</v>
      </c>
      <c r="L142" s="25">
        <f t="shared" si="28"/>
        <v>126.375</v>
      </c>
      <c r="M142" s="29">
        <v>89</v>
      </c>
      <c r="N142" s="38">
        <f t="shared" si="29"/>
        <v>128</v>
      </c>
      <c r="O142" s="29">
        <v>89</v>
      </c>
      <c r="P142" s="51">
        <f t="shared" si="30"/>
        <v>128.875</v>
      </c>
      <c r="Q142" s="29">
        <v>89</v>
      </c>
      <c r="R142" s="22">
        <f t="shared" si="31"/>
        <v>123.875</v>
      </c>
      <c r="S142" s="29">
        <v>89</v>
      </c>
      <c r="T142" s="22">
        <f t="shared" si="32"/>
        <v>124.75</v>
      </c>
      <c r="U142" s="29">
        <v>89</v>
      </c>
      <c r="V142" s="41">
        <f t="shared" si="33"/>
        <v>126.75</v>
      </c>
      <c r="W142" s="29">
        <v>89</v>
      </c>
      <c r="X142" s="41">
        <f t="shared" si="34"/>
        <v>127.625</v>
      </c>
      <c r="Y142" s="29">
        <v>89</v>
      </c>
      <c r="Z142" s="42">
        <f t="shared" si="35"/>
        <v>125.75</v>
      </c>
      <c r="AA142" s="29">
        <v>89</v>
      </c>
      <c r="AB142" s="42">
        <f t="shared" si="36"/>
        <v>126.625</v>
      </c>
      <c r="AC142" s="29">
        <v>89</v>
      </c>
      <c r="AD142" s="44">
        <f t="shared" si="37"/>
        <v>128.625</v>
      </c>
      <c r="AE142" s="29">
        <v>89</v>
      </c>
      <c r="AF142" s="44">
        <f t="shared" si="38"/>
        <v>129.5</v>
      </c>
      <c r="AG142" s="29">
        <v>89</v>
      </c>
    </row>
    <row r="143" spans="2:33" x14ac:dyDescent="0.25">
      <c r="B143" s="36">
        <f>$C$48+$D$4</f>
        <v>130.375</v>
      </c>
      <c r="C143" s="82">
        <v>99</v>
      </c>
      <c r="D143" s="36">
        <f t="shared" si="24"/>
        <v>131.25</v>
      </c>
      <c r="E143" s="29">
        <v>99</v>
      </c>
      <c r="F143" s="37">
        <f t="shared" si="25"/>
        <v>132.875</v>
      </c>
      <c r="G143" s="29">
        <v>99</v>
      </c>
      <c r="H143" s="37">
        <f t="shared" si="26"/>
        <v>133.75</v>
      </c>
      <c r="I143" s="29">
        <v>99</v>
      </c>
      <c r="J143" s="25">
        <f t="shared" si="27"/>
        <v>132.25</v>
      </c>
      <c r="K143" s="29">
        <v>99</v>
      </c>
      <c r="L143" s="25">
        <f t="shared" si="28"/>
        <v>133.125</v>
      </c>
      <c r="M143" s="29">
        <v>99</v>
      </c>
      <c r="N143" s="38">
        <f t="shared" si="29"/>
        <v>134.75</v>
      </c>
      <c r="O143" s="29">
        <v>99</v>
      </c>
      <c r="P143" s="51">
        <f t="shared" si="30"/>
        <v>135.625</v>
      </c>
      <c r="Q143" s="29">
        <v>99</v>
      </c>
      <c r="R143" s="22">
        <f t="shared" si="31"/>
        <v>130.625</v>
      </c>
      <c r="S143" s="29">
        <v>99</v>
      </c>
      <c r="T143" s="22">
        <f t="shared" si="32"/>
        <v>131.5</v>
      </c>
      <c r="U143" s="29">
        <v>99</v>
      </c>
      <c r="V143" s="41">
        <f t="shared" si="33"/>
        <v>133.5</v>
      </c>
      <c r="W143" s="29">
        <v>99</v>
      </c>
      <c r="X143" s="41">
        <f t="shared" si="34"/>
        <v>134.375</v>
      </c>
      <c r="Y143" s="29">
        <v>99</v>
      </c>
      <c r="Z143" s="42">
        <f t="shared" si="35"/>
        <v>132.5</v>
      </c>
      <c r="AA143" s="29">
        <v>99</v>
      </c>
      <c r="AB143" s="42">
        <f t="shared" si="36"/>
        <v>133.375</v>
      </c>
      <c r="AC143" s="29">
        <v>99</v>
      </c>
      <c r="AD143" s="44">
        <f t="shared" si="37"/>
        <v>135.375</v>
      </c>
      <c r="AE143" s="29">
        <v>99</v>
      </c>
      <c r="AF143" s="44">
        <f t="shared" si="38"/>
        <v>136.25</v>
      </c>
      <c r="AG143" s="29">
        <v>99</v>
      </c>
    </row>
    <row r="144" spans="2:33" x14ac:dyDescent="0.25">
      <c r="B144" s="5"/>
      <c r="C144" s="5"/>
      <c r="D144" s="5"/>
      <c r="E144" s="5"/>
      <c r="F144" s="5"/>
      <c r="G144" s="5"/>
      <c r="H144" s="5"/>
      <c r="I144" s="5"/>
      <c r="J144" s="5"/>
      <c r="K144" s="5"/>
      <c r="L144" s="5"/>
      <c r="M144" s="5"/>
      <c r="N144" s="5"/>
      <c r="O144" s="5"/>
      <c r="P144" s="5"/>
      <c r="Q144" s="5"/>
      <c r="R144" s="2"/>
      <c r="S144" s="5"/>
      <c r="T144" s="2"/>
      <c r="U144" s="5"/>
      <c r="V144" s="2"/>
      <c r="W144" s="5"/>
      <c r="X144" s="2"/>
      <c r="Y144" s="5"/>
      <c r="Z144" s="2"/>
      <c r="AA144" s="5"/>
      <c r="AB144" s="2"/>
      <c r="AC144" s="5"/>
      <c r="AD144" s="2"/>
      <c r="AE144" s="5"/>
      <c r="AF144" s="2"/>
      <c r="AG144" s="5"/>
    </row>
    <row r="145" spans="2:17" x14ac:dyDescent="0.25">
      <c r="B145">
        <v>1</v>
      </c>
      <c r="C145" s="5">
        <v>2</v>
      </c>
      <c r="D145">
        <v>3</v>
      </c>
      <c r="E145" s="5">
        <v>4</v>
      </c>
      <c r="F145">
        <v>5</v>
      </c>
      <c r="G145" s="5">
        <v>6</v>
      </c>
      <c r="H145">
        <v>7</v>
      </c>
      <c r="I145" s="5">
        <v>8</v>
      </c>
      <c r="J145">
        <v>9</v>
      </c>
      <c r="K145" s="5">
        <v>10</v>
      </c>
      <c r="L145">
        <v>11</v>
      </c>
      <c r="M145" s="5">
        <v>12</v>
      </c>
      <c r="N145">
        <v>13</v>
      </c>
      <c r="O145" s="5">
        <v>14</v>
      </c>
      <c r="P145">
        <v>15</v>
      </c>
      <c r="Q145" s="5">
        <v>16</v>
      </c>
    </row>
    <row r="146" spans="2:17" x14ac:dyDescent="0.25">
      <c r="B146" s="27" t="s">
        <v>56</v>
      </c>
      <c r="C146" s="93" t="s">
        <v>66</v>
      </c>
      <c r="D146" s="27" t="s">
        <v>59</v>
      </c>
      <c r="E146" s="93" t="s">
        <v>66</v>
      </c>
      <c r="F146" s="27" t="s">
        <v>57</v>
      </c>
      <c r="G146" s="93" t="s">
        <v>66</v>
      </c>
      <c r="H146" s="45" t="s">
        <v>60</v>
      </c>
      <c r="I146" s="93" t="s">
        <v>66</v>
      </c>
      <c r="J146" s="27" t="s">
        <v>56</v>
      </c>
      <c r="K146" s="93" t="s">
        <v>66</v>
      </c>
      <c r="L146" s="27" t="s">
        <v>59</v>
      </c>
      <c r="M146" s="93" t="s">
        <v>66</v>
      </c>
      <c r="N146" s="27" t="s">
        <v>57</v>
      </c>
      <c r="O146" s="93" t="s">
        <v>66</v>
      </c>
      <c r="P146" s="45" t="s">
        <v>60</v>
      </c>
      <c r="Q146" s="93" t="s">
        <v>66</v>
      </c>
    </row>
    <row r="147" spans="2:17" x14ac:dyDescent="0.25">
      <c r="B147" s="45" t="s">
        <v>41</v>
      </c>
      <c r="C147" s="93"/>
      <c r="D147" s="45" t="s">
        <v>41</v>
      </c>
      <c r="E147" s="93"/>
      <c r="F147" s="45" t="s">
        <v>41</v>
      </c>
      <c r="G147" s="93"/>
      <c r="H147" s="45" t="s">
        <v>41</v>
      </c>
      <c r="I147" s="93"/>
      <c r="J147" s="45" t="s">
        <v>41</v>
      </c>
      <c r="K147" s="93"/>
      <c r="L147" s="45" t="s">
        <v>41</v>
      </c>
      <c r="M147" s="93"/>
      <c r="N147" s="45" t="s">
        <v>41</v>
      </c>
      <c r="O147" s="93"/>
      <c r="P147" s="45" t="s">
        <v>41</v>
      </c>
      <c r="Q147" s="93"/>
    </row>
    <row r="148" spans="2:17" x14ac:dyDescent="0.25">
      <c r="B148" s="45" t="s">
        <v>62</v>
      </c>
      <c r="C148" s="93"/>
      <c r="D148" s="45" t="s">
        <v>62</v>
      </c>
      <c r="E148" s="93"/>
      <c r="F148" s="45" t="s">
        <v>62</v>
      </c>
      <c r="G148" s="93"/>
      <c r="H148" s="45" t="s">
        <v>62</v>
      </c>
      <c r="I148" s="93"/>
      <c r="J148" s="45" t="s">
        <v>63</v>
      </c>
      <c r="K148" s="93"/>
      <c r="L148" s="45" t="s">
        <v>63</v>
      </c>
      <c r="M148" s="93"/>
      <c r="N148" s="45" t="s">
        <v>63</v>
      </c>
      <c r="O148" s="93"/>
      <c r="P148" s="45" t="s">
        <v>63</v>
      </c>
      <c r="Q148" s="93"/>
    </row>
    <row r="149" spans="2:17" x14ac:dyDescent="0.25">
      <c r="B149" s="45">
        <f>C15+$D$8</f>
        <v>10.25</v>
      </c>
      <c r="C149" s="24">
        <v>11</v>
      </c>
      <c r="D149" s="45">
        <f>C15+$E$8</f>
        <v>11.125</v>
      </c>
      <c r="E149" s="24">
        <v>11</v>
      </c>
      <c r="F149" s="45">
        <f>C15+$F$8</f>
        <v>13.125</v>
      </c>
      <c r="G149" s="24">
        <v>11</v>
      </c>
      <c r="H149" s="45">
        <f>C15+$G$8</f>
        <v>14</v>
      </c>
      <c r="I149" s="24">
        <v>11</v>
      </c>
      <c r="J149" s="45">
        <f>C15+$D$9</f>
        <v>12.125</v>
      </c>
      <c r="K149" s="24">
        <v>11</v>
      </c>
      <c r="L149" s="45">
        <f>C15+$E$9</f>
        <v>13</v>
      </c>
      <c r="M149" s="24">
        <v>11</v>
      </c>
      <c r="N149" s="45">
        <f>C15+$F$9</f>
        <v>15</v>
      </c>
      <c r="O149" s="24">
        <v>11</v>
      </c>
      <c r="P149" s="45">
        <f>C15+$G$9</f>
        <v>15.875</v>
      </c>
      <c r="Q149" s="24">
        <v>11</v>
      </c>
    </row>
    <row r="150" spans="2:17" x14ac:dyDescent="0.25">
      <c r="B150" s="45">
        <f t="shared" ref="B150:B182" si="39">C16+$D$8</f>
        <v>11.25</v>
      </c>
      <c r="C150" s="24">
        <v>21</v>
      </c>
      <c r="D150" s="45">
        <f>C16+$E$8</f>
        <v>12.125</v>
      </c>
      <c r="E150" s="24">
        <v>21</v>
      </c>
      <c r="F150" s="45">
        <f t="shared" ref="F150:F182" si="40">C16+$F$8</f>
        <v>14.125</v>
      </c>
      <c r="G150" s="24">
        <v>21</v>
      </c>
      <c r="H150" s="45">
        <f t="shared" ref="H150:H182" si="41">C16+$G$8</f>
        <v>15</v>
      </c>
      <c r="I150" s="24">
        <v>21</v>
      </c>
      <c r="J150" s="45">
        <f t="shared" ref="J150:J182" si="42">C16+$D$9</f>
        <v>13.125</v>
      </c>
      <c r="K150" s="24">
        <v>21</v>
      </c>
      <c r="L150" s="45">
        <f t="shared" ref="L150:L182" si="43">C16+$E$9</f>
        <v>14</v>
      </c>
      <c r="M150" s="24">
        <v>21</v>
      </c>
      <c r="N150" s="45">
        <f t="shared" ref="N150:N182" si="44">C16+$F$9</f>
        <v>16</v>
      </c>
      <c r="O150" s="24">
        <v>21</v>
      </c>
      <c r="P150" s="45">
        <f t="shared" ref="P150:P182" si="45">C16+$G$9</f>
        <v>16.875</v>
      </c>
      <c r="Q150" s="24">
        <v>21</v>
      </c>
    </row>
    <row r="151" spans="2:17" x14ac:dyDescent="0.25">
      <c r="B151" s="45">
        <f t="shared" si="39"/>
        <v>12.25</v>
      </c>
      <c r="C151" s="24">
        <v>31</v>
      </c>
      <c r="D151" s="45">
        <f t="shared" ref="D151:D182" si="46">C17+$E$8</f>
        <v>13.125</v>
      </c>
      <c r="E151" s="24">
        <v>31</v>
      </c>
      <c r="F151" s="45">
        <f t="shared" si="40"/>
        <v>15.125</v>
      </c>
      <c r="G151" s="24">
        <v>31</v>
      </c>
      <c r="H151" s="45">
        <f t="shared" si="41"/>
        <v>16</v>
      </c>
      <c r="I151" s="24">
        <v>31</v>
      </c>
      <c r="J151" s="45">
        <f t="shared" si="42"/>
        <v>14.125</v>
      </c>
      <c r="K151" s="24">
        <v>31</v>
      </c>
      <c r="L151" s="45">
        <f t="shared" si="43"/>
        <v>15</v>
      </c>
      <c r="M151" s="24">
        <v>31</v>
      </c>
      <c r="N151" s="45">
        <f t="shared" si="44"/>
        <v>17</v>
      </c>
      <c r="O151" s="24">
        <v>31</v>
      </c>
      <c r="P151" s="45">
        <f t="shared" si="45"/>
        <v>17.875</v>
      </c>
      <c r="Q151" s="24">
        <v>31</v>
      </c>
    </row>
    <row r="152" spans="2:17" x14ac:dyDescent="0.25">
      <c r="B152" s="45">
        <f t="shared" si="39"/>
        <v>13.25</v>
      </c>
      <c r="C152" s="24">
        <v>41</v>
      </c>
      <c r="D152" s="45">
        <f t="shared" si="46"/>
        <v>14.125</v>
      </c>
      <c r="E152" s="24">
        <v>41</v>
      </c>
      <c r="F152" s="45">
        <f t="shared" si="40"/>
        <v>16.125</v>
      </c>
      <c r="G152" s="24">
        <v>41</v>
      </c>
      <c r="H152" s="45">
        <f t="shared" si="41"/>
        <v>17</v>
      </c>
      <c r="I152" s="24">
        <v>41</v>
      </c>
      <c r="J152" s="45">
        <f t="shared" si="42"/>
        <v>15.125</v>
      </c>
      <c r="K152" s="24">
        <v>41</v>
      </c>
      <c r="L152" s="45">
        <f t="shared" si="43"/>
        <v>16</v>
      </c>
      <c r="M152" s="24">
        <v>41</v>
      </c>
      <c r="N152" s="45">
        <f t="shared" si="44"/>
        <v>18</v>
      </c>
      <c r="O152" s="24">
        <v>41</v>
      </c>
      <c r="P152" s="45">
        <f t="shared" si="45"/>
        <v>18.875</v>
      </c>
      <c r="Q152" s="24">
        <v>41</v>
      </c>
    </row>
    <row r="153" spans="2:17" x14ac:dyDescent="0.25">
      <c r="B153" s="45">
        <f t="shared" si="39"/>
        <v>14.375</v>
      </c>
      <c r="C153" s="24">
        <v>51</v>
      </c>
      <c r="D153" s="45">
        <f t="shared" si="46"/>
        <v>15.25</v>
      </c>
      <c r="E153" s="24">
        <v>51</v>
      </c>
      <c r="F153" s="45">
        <f t="shared" si="40"/>
        <v>17.25</v>
      </c>
      <c r="G153" s="24">
        <v>51</v>
      </c>
      <c r="H153" s="45">
        <f t="shared" si="41"/>
        <v>18.125</v>
      </c>
      <c r="I153" s="24">
        <v>51</v>
      </c>
      <c r="J153" s="45">
        <f t="shared" si="42"/>
        <v>16.25</v>
      </c>
      <c r="K153" s="24">
        <v>51</v>
      </c>
      <c r="L153" s="45">
        <f t="shared" si="43"/>
        <v>17.125</v>
      </c>
      <c r="M153" s="24">
        <v>51</v>
      </c>
      <c r="N153" s="45">
        <f t="shared" si="44"/>
        <v>19.125</v>
      </c>
      <c r="O153" s="24">
        <v>51</v>
      </c>
      <c r="P153" s="45">
        <f t="shared" si="45"/>
        <v>20</v>
      </c>
      <c r="Q153" s="24">
        <v>51</v>
      </c>
    </row>
    <row r="154" spans="2:17" x14ac:dyDescent="0.25">
      <c r="B154" s="45">
        <f t="shared" si="39"/>
        <v>15.625</v>
      </c>
      <c r="C154" s="24">
        <v>61</v>
      </c>
      <c r="D154" s="45">
        <f t="shared" si="46"/>
        <v>16.5</v>
      </c>
      <c r="E154" s="24">
        <v>61</v>
      </c>
      <c r="F154" s="45">
        <f t="shared" si="40"/>
        <v>18.5</v>
      </c>
      <c r="G154" s="24">
        <v>61</v>
      </c>
      <c r="H154" s="45">
        <f t="shared" si="41"/>
        <v>19.375</v>
      </c>
      <c r="I154" s="24">
        <v>61</v>
      </c>
      <c r="J154" s="45">
        <f t="shared" si="42"/>
        <v>17.5</v>
      </c>
      <c r="K154" s="24">
        <v>61</v>
      </c>
      <c r="L154" s="45">
        <f t="shared" si="43"/>
        <v>18.375</v>
      </c>
      <c r="M154" s="24">
        <v>61</v>
      </c>
      <c r="N154" s="45">
        <f t="shared" si="44"/>
        <v>20.375</v>
      </c>
      <c r="O154" s="24">
        <v>61</v>
      </c>
      <c r="P154" s="45">
        <f t="shared" si="45"/>
        <v>21.25</v>
      </c>
      <c r="Q154" s="24">
        <v>61</v>
      </c>
    </row>
    <row r="155" spans="2:17" x14ac:dyDescent="0.25">
      <c r="B155" s="45">
        <f t="shared" si="39"/>
        <v>16.75</v>
      </c>
      <c r="C155" s="24">
        <v>71</v>
      </c>
      <c r="D155" s="45">
        <f t="shared" si="46"/>
        <v>17.625</v>
      </c>
      <c r="E155" s="24">
        <v>71</v>
      </c>
      <c r="F155" s="45">
        <f t="shared" si="40"/>
        <v>19.625</v>
      </c>
      <c r="G155" s="24">
        <v>71</v>
      </c>
      <c r="H155" s="45">
        <f t="shared" si="41"/>
        <v>20.5</v>
      </c>
      <c r="I155" s="24">
        <v>71</v>
      </c>
      <c r="J155" s="45">
        <f t="shared" si="42"/>
        <v>18.625</v>
      </c>
      <c r="K155" s="24">
        <v>71</v>
      </c>
      <c r="L155" s="45">
        <f t="shared" si="43"/>
        <v>19.5</v>
      </c>
      <c r="M155" s="24">
        <v>71</v>
      </c>
      <c r="N155" s="45">
        <f t="shared" si="44"/>
        <v>21.5</v>
      </c>
      <c r="O155" s="24">
        <v>71</v>
      </c>
      <c r="P155" s="45">
        <f t="shared" si="45"/>
        <v>22.375</v>
      </c>
      <c r="Q155" s="24">
        <v>71</v>
      </c>
    </row>
    <row r="156" spans="2:17" x14ac:dyDescent="0.25">
      <c r="B156" s="45">
        <f t="shared" si="39"/>
        <v>18.375</v>
      </c>
      <c r="C156" s="24">
        <v>81</v>
      </c>
      <c r="D156" s="45">
        <f t="shared" si="46"/>
        <v>19.25</v>
      </c>
      <c r="E156" s="24">
        <v>81</v>
      </c>
      <c r="F156" s="45">
        <f t="shared" si="40"/>
        <v>21.25</v>
      </c>
      <c r="G156" s="24">
        <v>81</v>
      </c>
      <c r="H156" s="45">
        <f t="shared" si="41"/>
        <v>22.125</v>
      </c>
      <c r="I156" s="24">
        <v>81</v>
      </c>
      <c r="J156" s="45">
        <f t="shared" si="42"/>
        <v>20.25</v>
      </c>
      <c r="K156" s="24">
        <v>81</v>
      </c>
      <c r="L156" s="45">
        <f t="shared" si="43"/>
        <v>21.125</v>
      </c>
      <c r="M156" s="24">
        <v>81</v>
      </c>
      <c r="N156" s="45">
        <f t="shared" si="44"/>
        <v>23.125</v>
      </c>
      <c r="O156" s="24">
        <v>81</v>
      </c>
      <c r="P156" s="45">
        <f t="shared" si="45"/>
        <v>24</v>
      </c>
      <c r="Q156" s="24">
        <v>81</v>
      </c>
    </row>
    <row r="157" spans="2:17" x14ac:dyDescent="0.25">
      <c r="B157" s="45">
        <f t="shared" si="39"/>
        <v>19.125</v>
      </c>
      <c r="C157" s="24">
        <v>91</v>
      </c>
      <c r="D157" s="45">
        <f t="shared" si="46"/>
        <v>20</v>
      </c>
      <c r="E157" s="24">
        <v>91</v>
      </c>
      <c r="F157" s="45">
        <f t="shared" si="40"/>
        <v>22</v>
      </c>
      <c r="G157" s="24">
        <v>91</v>
      </c>
      <c r="H157" s="45">
        <f t="shared" si="41"/>
        <v>22.875</v>
      </c>
      <c r="I157" s="24">
        <v>91</v>
      </c>
      <c r="J157" s="45">
        <f t="shared" si="42"/>
        <v>21</v>
      </c>
      <c r="K157" s="24">
        <v>91</v>
      </c>
      <c r="L157" s="45">
        <f t="shared" si="43"/>
        <v>21.875</v>
      </c>
      <c r="M157" s="24">
        <v>91</v>
      </c>
      <c r="N157" s="45">
        <f t="shared" si="44"/>
        <v>23.875</v>
      </c>
      <c r="O157" s="24">
        <v>91</v>
      </c>
      <c r="P157" s="45">
        <f t="shared" si="45"/>
        <v>24.75</v>
      </c>
      <c r="Q157" s="24">
        <v>91</v>
      </c>
    </row>
    <row r="158" spans="2:17" x14ac:dyDescent="0.25">
      <c r="B158" s="45">
        <f t="shared" si="39"/>
        <v>19.5</v>
      </c>
      <c r="C158" s="25">
        <v>32</v>
      </c>
      <c r="D158" s="45">
        <f t="shared" si="46"/>
        <v>20.375</v>
      </c>
      <c r="E158" s="25">
        <v>32</v>
      </c>
      <c r="F158" s="45">
        <f t="shared" si="40"/>
        <v>22.375</v>
      </c>
      <c r="G158" s="25">
        <v>32</v>
      </c>
      <c r="H158" s="45">
        <f t="shared" si="41"/>
        <v>23.25</v>
      </c>
      <c r="I158" s="25">
        <v>32</v>
      </c>
      <c r="J158" s="45">
        <f t="shared" si="42"/>
        <v>21.375</v>
      </c>
      <c r="K158" s="25">
        <v>32</v>
      </c>
      <c r="L158" s="45">
        <f t="shared" si="43"/>
        <v>22.25</v>
      </c>
      <c r="M158" s="25">
        <v>32</v>
      </c>
      <c r="N158" s="45">
        <f t="shared" si="44"/>
        <v>24.25</v>
      </c>
      <c r="O158" s="25">
        <v>32</v>
      </c>
      <c r="P158" s="45">
        <f t="shared" si="45"/>
        <v>25.125</v>
      </c>
      <c r="Q158" s="25">
        <v>32</v>
      </c>
    </row>
    <row r="159" spans="2:17" x14ac:dyDescent="0.25">
      <c r="B159" s="45">
        <f t="shared" si="39"/>
        <v>21.5</v>
      </c>
      <c r="C159" s="25">
        <v>42</v>
      </c>
      <c r="D159" s="45">
        <f t="shared" si="46"/>
        <v>22.375</v>
      </c>
      <c r="E159" s="25">
        <v>42</v>
      </c>
      <c r="F159" s="45">
        <f t="shared" si="40"/>
        <v>24.375</v>
      </c>
      <c r="G159" s="25">
        <v>42</v>
      </c>
      <c r="H159" s="45">
        <f t="shared" si="41"/>
        <v>25.25</v>
      </c>
      <c r="I159" s="25">
        <v>42</v>
      </c>
      <c r="J159" s="45">
        <f t="shared" si="42"/>
        <v>23.375</v>
      </c>
      <c r="K159" s="25">
        <v>42</v>
      </c>
      <c r="L159" s="45">
        <f t="shared" si="43"/>
        <v>24.25</v>
      </c>
      <c r="M159" s="25">
        <v>42</v>
      </c>
      <c r="N159" s="45">
        <f t="shared" si="44"/>
        <v>26.25</v>
      </c>
      <c r="O159" s="25">
        <v>42</v>
      </c>
      <c r="P159" s="45">
        <f t="shared" si="45"/>
        <v>27.125</v>
      </c>
      <c r="Q159" s="25">
        <v>42</v>
      </c>
    </row>
    <row r="160" spans="2:17" x14ac:dyDescent="0.25">
      <c r="B160" s="45">
        <f t="shared" si="39"/>
        <v>23.75</v>
      </c>
      <c r="C160" s="25">
        <v>52</v>
      </c>
      <c r="D160" s="45">
        <f t="shared" si="46"/>
        <v>24.625</v>
      </c>
      <c r="E160" s="25">
        <v>52</v>
      </c>
      <c r="F160" s="45">
        <f t="shared" si="40"/>
        <v>26.625</v>
      </c>
      <c r="G160" s="25">
        <v>52</v>
      </c>
      <c r="H160" s="45">
        <f t="shared" si="41"/>
        <v>27.5</v>
      </c>
      <c r="I160" s="25">
        <v>52</v>
      </c>
      <c r="J160" s="45">
        <f t="shared" si="42"/>
        <v>25.625</v>
      </c>
      <c r="K160" s="25">
        <v>52</v>
      </c>
      <c r="L160" s="45">
        <f t="shared" si="43"/>
        <v>26.5</v>
      </c>
      <c r="M160" s="25">
        <v>52</v>
      </c>
      <c r="N160" s="45">
        <f t="shared" si="44"/>
        <v>28.5</v>
      </c>
      <c r="O160" s="25">
        <v>52</v>
      </c>
      <c r="P160" s="45">
        <f t="shared" si="45"/>
        <v>29.375</v>
      </c>
      <c r="Q160" s="25">
        <v>52</v>
      </c>
    </row>
    <row r="161" spans="2:17" x14ac:dyDescent="0.25">
      <c r="B161" s="45">
        <f t="shared" si="39"/>
        <v>26.25</v>
      </c>
      <c r="C161" s="25">
        <v>62</v>
      </c>
      <c r="D161" s="45">
        <f t="shared" si="46"/>
        <v>27.125</v>
      </c>
      <c r="E161" s="25">
        <v>62</v>
      </c>
      <c r="F161" s="45">
        <f t="shared" si="40"/>
        <v>29.125</v>
      </c>
      <c r="G161" s="25">
        <v>62</v>
      </c>
      <c r="H161" s="45">
        <f t="shared" si="41"/>
        <v>30</v>
      </c>
      <c r="I161" s="25">
        <v>62</v>
      </c>
      <c r="J161" s="45">
        <f t="shared" si="42"/>
        <v>28.125</v>
      </c>
      <c r="K161" s="25">
        <v>62</v>
      </c>
      <c r="L161" s="45">
        <f t="shared" si="43"/>
        <v>29</v>
      </c>
      <c r="M161" s="25">
        <v>62</v>
      </c>
      <c r="N161" s="45">
        <f t="shared" si="44"/>
        <v>31</v>
      </c>
      <c r="O161" s="25">
        <v>62</v>
      </c>
      <c r="P161" s="45">
        <f t="shared" si="45"/>
        <v>31.875</v>
      </c>
      <c r="Q161" s="25">
        <v>62</v>
      </c>
    </row>
    <row r="162" spans="2:17" x14ac:dyDescent="0.25">
      <c r="B162" s="45">
        <f t="shared" si="39"/>
        <v>28.5</v>
      </c>
      <c r="C162" s="25">
        <v>72</v>
      </c>
      <c r="D162" s="45">
        <f t="shared" si="46"/>
        <v>29.375</v>
      </c>
      <c r="E162" s="25">
        <v>72</v>
      </c>
      <c r="F162" s="45">
        <f t="shared" si="40"/>
        <v>31.375</v>
      </c>
      <c r="G162" s="25">
        <v>72</v>
      </c>
      <c r="H162" s="45">
        <f t="shared" si="41"/>
        <v>32.25</v>
      </c>
      <c r="I162" s="25">
        <v>72</v>
      </c>
      <c r="J162" s="45">
        <f t="shared" si="42"/>
        <v>30.375</v>
      </c>
      <c r="K162" s="25">
        <v>72</v>
      </c>
      <c r="L162" s="45">
        <f t="shared" si="43"/>
        <v>31.25</v>
      </c>
      <c r="M162" s="25">
        <v>72</v>
      </c>
      <c r="N162" s="45">
        <f t="shared" si="44"/>
        <v>33.25</v>
      </c>
      <c r="O162" s="25">
        <v>72</v>
      </c>
      <c r="P162" s="45">
        <f t="shared" si="45"/>
        <v>34.125</v>
      </c>
      <c r="Q162" s="25">
        <v>72</v>
      </c>
    </row>
    <row r="163" spans="2:17" x14ac:dyDescent="0.25">
      <c r="B163" s="45">
        <f t="shared" si="39"/>
        <v>31.75</v>
      </c>
      <c r="C163" s="25">
        <v>82</v>
      </c>
      <c r="D163" s="45">
        <f t="shared" si="46"/>
        <v>32.625</v>
      </c>
      <c r="E163" s="25">
        <v>82</v>
      </c>
      <c r="F163" s="45">
        <f t="shared" si="40"/>
        <v>34.625</v>
      </c>
      <c r="G163" s="25">
        <v>82</v>
      </c>
      <c r="H163" s="45">
        <f t="shared" si="41"/>
        <v>35.5</v>
      </c>
      <c r="I163" s="25">
        <v>82</v>
      </c>
      <c r="J163" s="45">
        <f t="shared" si="42"/>
        <v>33.625</v>
      </c>
      <c r="K163" s="25">
        <v>82</v>
      </c>
      <c r="L163" s="45">
        <f t="shared" si="43"/>
        <v>34.5</v>
      </c>
      <c r="M163" s="25">
        <v>82</v>
      </c>
      <c r="N163" s="45">
        <f t="shared" si="44"/>
        <v>36.5</v>
      </c>
      <c r="O163" s="25">
        <v>82</v>
      </c>
      <c r="P163" s="45">
        <f t="shared" si="45"/>
        <v>37.375</v>
      </c>
      <c r="Q163" s="25">
        <v>82</v>
      </c>
    </row>
    <row r="164" spans="2:17" x14ac:dyDescent="0.25">
      <c r="B164" s="45">
        <f t="shared" si="39"/>
        <v>33.25</v>
      </c>
      <c r="C164" s="25">
        <v>92</v>
      </c>
      <c r="D164" s="45">
        <f t="shared" si="46"/>
        <v>34.125</v>
      </c>
      <c r="E164" s="25">
        <v>92</v>
      </c>
      <c r="F164" s="45">
        <f t="shared" si="40"/>
        <v>36.125</v>
      </c>
      <c r="G164" s="25">
        <v>92</v>
      </c>
      <c r="H164" s="45">
        <f t="shared" si="41"/>
        <v>37</v>
      </c>
      <c r="I164" s="25">
        <v>92</v>
      </c>
      <c r="J164" s="45">
        <f t="shared" si="42"/>
        <v>35.125</v>
      </c>
      <c r="K164" s="25">
        <v>92</v>
      </c>
      <c r="L164" s="45">
        <f t="shared" si="43"/>
        <v>36</v>
      </c>
      <c r="M164" s="25">
        <v>92</v>
      </c>
      <c r="N164" s="45">
        <f t="shared" si="44"/>
        <v>38</v>
      </c>
      <c r="O164" s="25">
        <v>92</v>
      </c>
      <c r="P164" s="45">
        <f t="shared" si="45"/>
        <v>38.875</v>
      </c>
      <c r="Q164" s="25">
        <v>92</v>
      </c>
    </row>
    <row r="165" spans="2:17" x14ac:dyDescent="0.25">
      <c r="B165" s="45">
        <f t="shared" si="39"/>
        <v>36.875</v>
      </c>
      <c r="C165" s="26">
        <v>63</v>
      </c>
      <c r="D165" s="45">
        <f t="shared" si="46"/>
        <v>37.75</v>
      </c>
      <c r="E165" s="26">
        <v>63</v>
      </c>
      <c r="F165" s="45">
        <f t="shared" si="40"/>
        <v>39.75</v>
      </c>
      <c r="G165" s="26">
        <v>63</v>
      </c>
      <c r="H165" s="45">
        <f t="shared" si="41"/>
        <v>40.625</v>
      </c>
      <c r="I165" s="26">
        <v>63</v>
      </c>
      <c r="J165" s="45">
        <f t="shared" si="42"/>
        <v>38.75</v>
      </c>
      <c r="K165" s="26">
        <v>63</v>
      </c>
      <c r="L165" s="45">
        <f t="shared" si="43"/>
        <v>39.625</v>
      </c>
      <c r="M165" s="26">
        <v>63</v>
      </c>
      <c r="N165" s="45">
        <f t="shared" si="44"/>
        <v>41.625</v>
      </c>
      <c r="O165" s="26">
        <v>63</v>
      </c>
      <c r="P165" s="45">
        <f t="shared" si="45"/>
        <v>42.5</v>
      </c>
      <c r="Q165" s="26">
        <v>63</v>
      </c>
    </row>
    <row r="166" spans="2:17" x14ac:dyDescent="0.25">
      <c r="B166" s="45">
        <f t="shared" si="39"/>
        <v>40.25</v>
      </c>
      <c r="C166" s="26">
        <v>73</v>
      </c>
      <c r="D166" s="45">
        <f t="shared" si="46"/>
        <v>41.125</v>
      </c>
      <c r="E166" s="26">
        <v>73</v>
      </c>
      <c r="F166" s="45">
        <f t="shared" si="40"/>
        <v>43.125</v>
      </c>
      <c r="G166" s="26">
        <v>73</v>
      </c>
      <c r="H166" s="45">
        <f t="shared" si="41"/>
        <v>44</v>
      </c>
      <c r="I166" s="26">
        <v>73</v>
      </c>
      <c r="J166" s="45">
        <f t="shared" si="42"/>
        <v>42.125</v>
      </c>
      <c r="K166" s="26">
        <v>73</v>
      </c>
      <c r="L166" s="45">
        <f t="shared" si="43"/>
        <v>43</v>
      </c>
      <c r="M166" s="26">
        <v>73</v>
      </c>
      <c r="N166" s="45">
        <f t="shared" si="44"/>
        <v>45</v>
      </c>
      <c r="O166" s="26">
        <v>73</v>
      </c>
      <c r="P166" s="45">
        <f t="shared" si="45"/>
        <v>45.875</v>
      </c>
      <c r="Q166" s="26">
        <v>73</v>
      </c>
    </row>
    <row r="167" spans="2:17" x14ac:dyDescent="0.25">
      <c r="B167" s="45">
        <f t="shared" si="39"/>
        <v>45.125</v>
      </c>
      <c r="C167" s="26">
        <v>83</v>
      </c>
      <c r="D167" s="45">
        <f t="shared" si="46"/>
        <v>46</v>
      </c>
      <c r="E167" s="26">
        <v>83</v>
      </c>
      <c r="F167" s="45">
        <f t="shared" si="40"/>
        <v>48</v>
      </c>
      <c r="G167" s="26">
        <v>83</v>
      </c>
      <c r="H167" s="45">
        <f t="shared" si="41"/>
        <v>48.875</v>
      </c>
      <c r="I167" s="26">
        <v>83</v>
      </c>
      <c r="J167" s="45">
        <f t="shared" si="42"/>
        <v>47</v>
      </c>
      <c r="K167" s="26">
        <v>83</v>
      </c>
      <c r="L167" s="45">
        <f t="shared" si="43"/>
        <v>47.875</v>
      </c>
      <c r="M167" s="26">
        <v>83</v>
      </c>
      <c r="N167" s="45">
        <f t="shared" si="44"/>
        <v>49.875</v>
      </c>
      <c r="O167" s="26">
        <v>83</v>
      </c>
      <c r="P167" s="45">
        <f t="shared" si="45"/>
        <v>50.75</v>
      </c>
      <c r="Q167" s="26">
        <v>83</v>
      </c>
    </row>
    <row r="168" spans="2:17" x14ac:dyDescent="0.25">
      <c r="B168" s="45">
        <f t="shared" si="39"/>
        <v>47.375</v>
      </c>
      <c r="C168" s="26">
        <v>93</v>
      </c>
      <c r="D168" s="45">
        <f t="shared" si="46"/>
        <v>48.25</v>
      </c>
      <c r="E168" s="26">
        <v>93</v>
      </c>
      <c r="F168" s="45">
        <f t="shared" si="40"/>
        <v>50.25</v>
      </c>
      <c r="G168" s="26">
        <v>93</v>
      </c>
      <c r="H168" s="45">
        <f t="shared" si="41"/>
        <v>51.125</v>
      </c>
      <c r="I168" s="26">
        <v>93</v>
      </c>
      <c r="J168" s="45">
        <f t="shared" si="42"/>
        <v>49.25</v>
      </c>
      <c r="K168" s="26">
        <v>93</v>
      </c>
      <c r="L168" s="45">
        <f t="shared" si="43"/>
        <v>50.125</v>
      </c>
      <c r="M168" s="26">
        <v>93</v>
      </c>
      <c r="N168" s="45">
        <f t="shared" si="44"/>
        <v>52.125</v>
      </c>
      <c r="O168" s="26">
        <v>93</v>
      </c>
      <c r="P168" s="45">
        <f t="shared" si="45"/>
        <v>53</v>
      </c>
      <c r="Q168" s="26">
        <v>93</v>
      </c>
    </row>
    <row r="169" spans="2:17" x14ac:dyDescent="0.25">
      <c r="B169" s="45">
        <f t="shared" si="39"/>
        <v>52</v>
      </c>
      <c r="C169" s="27">
        <v>74</v>
      </c>
      <c r="D169" s="45">
        <f t="shared" si="46"/>
        <v>52.875</v>
      </c>
      <c r="E169" s="27">
        <v>74</v>
      </c>
      <c r="F169" s="45">
        <f t="shared" si="40"/>
        <v>54.875</v>
      </c>
      <c r="G169" s="27">
        <v>74</v>
      </c>
      <c r="H169" s="45">
        <f t="shared" si="41"/>
        <v>55.75</v>
      </c>
      <c r="I169" s="27">
        <v>74</v>
      </c>
      <c r="J169" s="45">
        <f t="shared" si="42"/>
        <v>53.875</v>
      </c>
      <c r="K169" s="27">
        <v>74</v>
      </c>
      <c r="L169" s="45">
        <f t="shared" si="43"/>
        <v>54.75</v>
      </c>
      <c r="M169" s="27">
        <v>74</v>
      </c>
      <c r="N169" s="45">
        <f t="shared" si="44"/>
        <v>56.75</v>
      </c>
      <c r="O169" s="27">
        <v>74</v>
      </c>
      <c r="P169" s="45">
        <f t="shared" si="45"/>
        <v>57.625</v>
      </c>
      <c r="Q169" s="27">
        <v>74</v>
      </c>
    </row>
    <row r="170" spans="2:17" x14ac:dyDescent="0.25">
      <c r="B170" s="45">
        <f t="shared" si="39"/>
        <v>58.5</v>
      </c>
      <c r="C170" s="27">
        <v>84</v>
      </c>
      <c r="D170" s="45">
        <f t="shared" si="46"/>
        <v>59.375</v>
      </c>
      <c r="E170" s="27">
        <v>84</v>
      </c>
      <c r="F170" s="45">
        <f t="shared" si="40"/>
        <v>61.375</v>
      </c>
      <c r="G170" s="27">
        <v>84</v>
      </c>
      <c r="H170" s="45">
        <f t="shared" si="41"/>
        <v>62.25</v>
      </c>
      <c r="I170" s="27">
        <v>84</v>
      </c>
      <c r="J170" s="45">
        <f t="shared" si="42"/>
        <v>60.375</v>
      </c>
      <c r="K170" s="27">
        <v>84</v>
      </c>
      <c r="L170" s="45">
        <f t="shared" si="43"/>
        <v>61.25</v>
      </c>
      <c r="M170" s="27">
        <v>84</v>
      </c>
      <c r="N170" s="45">
        <f t="shared" si="44"/>
        <v>63.25</v>
      </c>
      <c r="O170" s="27">
        <v>84</v>
      </c>
      <c r="P170" s="45">
        <f t="shared" si="45"/>
        <v>64.125</v>
      </c>
      <c r="Q170" s="27">
        <v>84</v>
      </c>
    </row>
    <row r="171" spans="2:17" x14ac:dyDescent="0.25">
      <c r="B171" s="45">
        <f t="shared" si="39"/>
        <v>61.5</v>
      </c>
      <c r="C171" s="27">
        <v>94</v>
      </c>
      <c r="D171" s="45">
        <f t="shared" si="46"/>
        <v>62.375</v>
      </c>
      <c r="E171" s="27">
        <v>94</v>
      </c>
      <c r="F171" s="45">
        <f t="shared" si="40"/>
        <v>64.375</v>
      </c>
      <c r="G171" s="27">
        <v>94</v>
      </c>
      <c r="H171" s="45">
        <f t="shared" si="41"/>
        <v>65.25</v>
      </c>
      <c r="I171" s="27">
        <v>94</v>
      </c>
      <c r="J171" s="45">
        <f t="shared" si="42"/>
        <v>63.375</v>
      </c>
      <c r="K171" s="27">
        <v>94</v>
      </c>
      <c r="L171" s="45">
        <f t="shared" si="43"/>
        <v>64.25</v>
      </c>
      <c r="M171" s="27">
        <v>94</v>
      </c>
      <c r="N171" s="45">
        <f t="shared" si="44"/>
        <v>66.25</v>
      </c>
      <c r="O171" s="27">
        <v>94</v>
      </c>
      <c r="P171" s="45">
        <f t="shared" si="45"/>
        <v>67.125</v>
      </c>
      <c r="Q171" s="27">
        <v>94</v>
      </c>
    </row>
    <row r="172" spans="2:17" x14ac:dyDescent="0.25">
      <c r="B172" s="45">
        <f t="shared" si="39"/>
        <v>63.75</v>
      </c>
      <c r="C172" s="28">
        <v>75</v>
      </c>
      <c r="D172" s="45">
        <f t="shared" si="46"/>
        <v>64.625</v>
      </c>
      <c r="E172" s="28">
        <v>75</v>
      </c>
      <c r="F172" s="45">
        <f t="shared" si="40"/>
        <v>66.625</v>
      </c>
      <c r="G172" s="28">
        <v>75</v>
      </c>
      <c r="H172" s="45">
        <f t="shared" si="41"/>
        <v>67.5</v>
      </c>
      <c r="I172" s="28">
        <v>75</v>
      </c>
      <c r="J172" s="45">
        <f t="shared" si="42"/>
        <v>65.625</v>
      </c>
      <c r="K172" s="28">
        <v>75</v>
      </c>
      <c r="L172" s="45">
        <f t="shared" si="43"/>
        <v>66.5</v>
      </c>
      <c r="M172" s="28">
        <v>75</v>
      </c>
      <c r="N172" s="45">
        <f t="shared" si="44"/>
        <v>68.5</v>
      </c>
      <c r="O172" s="28">
        <v>75</v>
      </c>
      <c r="P172" s="45">
        <f t="shared" si="45"/>
        <v>69.375</v>
      </c>
      <c r="Q172" s="28">
        <v>75</v>
      </c>
    </row>
    <row r="173" spans="2:17" x14ac:dyDescent="0.25">
      <c r="B173" s="45">
        <f t="shared" si="39"/>
        <v>71.875</v>
      </c>
      <c r="C173" s="28">
        <v>85</v>
      </c>
      <c r="D173" s="45">
        <f t="shared" si="46"/>
        <v>72.75</v>
      </c>
      <c r="E173" s="28">
        <v>85</v>
      </c>
      <c r="F173" s="45">
        <f t="shared" si="40"/>
        <v>74.75</v>
      </c>
      <c r="G173" s="28">
        <v>85</v>
      </c>
      <c r="H173" s="45">
        <f t="shared" si="41"/>
        <v>75.625</v>
      </c>
      <c r="I173" s="28">
        <v>85</v>
      </c>
      <c r="J173" s="45">
        <f t="shared" si="42"/>
        <v>73.75</v>
      </c>
      <c r="K173" s="28">
        <v>85</v>
      </c>
      <c r="L173" s="45">
        <f t="shared" si="43"/>
        <v>74.625</v>
      </c>
      <c r="M173" s="28">
        <v>85</v>
      </c>
      <c r="N173" s="45">
        <f t="shared" si="44"/>
        <v>76.625</v>
      </c>
      <c r="O173" s="28">
        <v>85</v>
      </c>
      <c r="P173" s="45">
        <f t="shared" si="45"/>
        <v>77.5</v>
      </c>
      <c r="Q173" s="28">
        <v>85</v>
      </c>
    </row>
    <row r="174" spans="2:17" x14ac:dyDescent="0.25">
      <c r="B174" s="45">
        <f t="shared" si="39"/>
        <v>75.625</v>
      </c>
      <c r="C174" s="28">
        <v>95</v>
      </c>
      <c r="D174" s="45">
        <f t="shared" si="46"/>
        <v>76.5</v>
      </c>
      <c r="E174" s="28">
        <v>95</v>
      </c>
      <c r="F174" s="45">
        <f t="shared" si="40"/>
        <v>78.5</v>
      </c>
      <c r="G174" s="28">
        <v>95</v>
      </c>
      <c r="H174" s="45">
        <f t="shared" si="41"/>
        <v>79.375</v>
      </c>
      <c r="I174" s="28">
        <v>95</v>
      </c>
      <c r="J174" s="45">
        <f t="shared" si="42"/>
        <v>77.5</v>
      </c>
      <c r="K174" s="28">
        <v>95</v>
      </c>
      <c r="L174" s="45">
        <f t="shared" si="43"/>
        <v>78.375</v>
      </c>
      <c r="M174" s="28">
        <v>95</v>
      </c>
      <c r="N174" s="45">
        <f t="shared" si="44"/>
        <v>80.375</v>
      </c>
      <c r="O174" s="28">
        <v>95</v>
      </c>
      <c r="P174" s="45">
        <f t="shared" si="45"/>
        <v>81.25</v>
      </c>
      <c r="Q174" s="28">
        <v>95</v>
      </c>
    </row>
    <row r="175" spans="2:17" x14ac:dyDescent="0.25">
      <c r="B175" s="45">
        <f t="shared" si="39"/>
        <v>85.25</v>
      </c>
      <c r="C175" s="29">
        <v>86</v>
      </c>
      <c r="D175" s="45">
        <f t="shared" si="46"/>
        <v>86.125</v>
      </c>
      <c r="E175" s="29">
        <v>86</v>
      </c>
      <c r="F175" s="45">
        <f t="shared" si="40"/>
        <v>88.125</v>
      </c>
      <c r="G175" s="29">
        <v>86</v>
      </c>
      <c r="H175" s="45">
        <f t="shared" si="41"/>
        <v>89</v>
      </c>
      <c r="I175" s="29">
        <v>86</v>
      </c>
      <c r="J175" s="45">
        <f t="shared" si="42"/>
        <v>87.125</v>
      </c>
      <c r="K175" s="29">
        <v>86</v>
      </c>
      <c r="L175" s="45">
        <f t="shared" si="43"/>
        <v>88</v>
      </c>
      <c r="M175" s="29">
        <v>86</v>
      </c>
      <c r="N175" s="45">
        <f t="shared" si="44"/>
        <v>90</v>
      </c>
      <c r="O175" s="29">
        <v>86</v>
      </c>
      <c r="P175" s="45">
        <f t="shared" si="45"/>
        <v>90.875</v>
      </c>
      <c r="Q175" s="29">
        <v>86</v>
      </c>
    </row>
    <row r="176" spans="2:17" x14ac:dyDescent="0.25">
      <c r="B176" s="45">
        <f t="shared" si="39"/>
        <v>89.75</v>
      </c>
      <c r="C176" s="29">
        <v>96</v>
      </c>
      <c r="D176" s="45">
        <f t="shared" si="46"/>
        <v>90.625</v>
      </c>
      <c r="E176" s="29">
        <v>96</v>
      </c>
      <c r="F176" s="45">
        <f t="shared" si="40"/>
        <v>92.625</v>
      </c>
      <c r="G176" s="29">
        <v>96</v>
      </c>
      <c r="H176" s="45">
        <f t="shared" si="41"/>
        <v>93.5</v>
      </c>
      <c r="I176" s="29">
        <v>96</v>
      </c>
      <c r="J176" s="45">
        <f t="shared" si="42"/>
        <v>91.625</v>
      </c>
      <c r="K176" s="29">
        <v>96</v>
      </c>
      <c r="L176" s="45">
        <f t="shared" si="43"/>
        <v>92.5</v>
      </c>
      <c r="M176" s="29">
        <v>96</v>
      </c>
      <c r="N176" s="45">
        <f t="shared" si="44"/>
        <v>94.5</v>
      </c>
      <c r="O176" s="29">
        <v>96</v>
      </c>
      <c r="P176" s="45">
        <f t="shared" si="45"/>
        <v>95.375</v>
      </c>
      <c r="Q176" s="29">
        <v>96</v>
      </c>
    </row>
    <row r="177" spans="2:17" x14ac:dyDescent="0.25">
      <c r="B177" s="45">
        <f t="shared" si="39"/>
        <v>98.625</v>
      </c>
      <c r="C177" s="29">
        <v>87</v>
      </c>
      <c r="D177" s="45">
        <f t="shared" si="46"/>
        <v>99.5</v>
      </c>
      <c r="E177" s="29">
        <v>87</v>
      </c>
      <c r="F177" s="45">
        <f t="shared" si="40"/>
        <v>101.5</v>
      </c>
      <c r="G177" s="29">
        <v>87</v>
      </c>
      <c r="H177" s="45">
        <f t="shared" si="41"/>
        <v>102.375</v>
      </c>
      <c r="I177" s="29">
        <v>87</v>
      </c>
      <c r="J177" s="45">
        <f t="shared" si="42"/>
        <v>100.5</v>
      </c>
      <c r="K177" s="29">
        <v>87</v>
      </c>
      <c r="L177" s="45">
        <f t="shared" si="43"/>
        <v>101.375</v>
      </c>
      <c r="M177" s="29">
        <v>87</v>
      </c>
      <c r="N177" s="45">
        <f t="shared" si="44"/>
        <v>103.375</v>
      </c>
      <c r="O177" s="29">
        <v>87</v>
      </c>
      <c r="P177" s="45">
        <f t="shared" si="45"/>
        <v>104.25</v>
      </c>
      <c r="Q177" s="29">
        <v>87</v>
      </c>
    </row>
    <row r="178" spans="2:17" x14ac:dyDescent="0.25">
      <c r="B178" s="45">
        <f t="shared" si="39"/>
        <v>103.875</v>
      </c>
      <c r="C178" s="29">
        <v>97</v>
      </c>
      <c r="D178" s="45">
        <f t="shared" si="46"/>
        <v>104.75</v>
      </c>
      <c r="E178" s="29">
        <v>97</v>
      </c>
      <c r="F178" s="45">
        <f t="shared" si="40"/>
        <v>106.75</v>
      </c>
      <c r="G178" s="29">
        <v>97</v>
      </c>
      <c r="H178" s="45">
        <f t="shared" si="41"/>
        <v>107.625</v>
      </c>
      <c r="I178" s="29">
        <v>97</v>
      </c>
      <c r="J178" s="45">
        <f t="shared" si="42"/>
        <v>105.75</v>
      </c>
      <c r="K178" s="29">
        <v>97</v>
      </c>
      <c r="L178" s="45">
        <f t="shared" si="43"/>
        <v>106.625</v>
      </c>
      <c r="M178" s="29">
        <v>97</v>
      </c>
      <c r="N178" s="45">
        <f t="shared" si="44"/>
        <v>108.625</v>
      </c>
      <c r="O178" s="29">
        <v>97</v>
      </c>
      <c r="P178" s="45">
        <f t="shared" si="45"/>
        <v>109.5</v>
      </c>
      <c r="Q178" s="29">
        <v>97</v>
      </c>
    </row>
    <row r="179" spans="2:17" x14ac:dyDescent="0.25">
      <c r="B179" s="45">
        <f t="shared" si="39"/>
        <v>112</v>
      </c>
      <c r="C179" s="29">
        <v>88</v>
      </c>
      <c r="D179" s="45">
        <f t="shared" si="46"/>
        <v>112.875</v>
      </c>
      <c r="E179" s="29">
        <v>88</v>
      </c>
      <c r="F179" s="45">
        <f t="shared" si="40"/>
        <v>114.875</v>
      </c>
      <c r="G179" s="29">
        <v>88</v>
      </c>
      <c r="H179" s="45">
        <f t="shared" si="41"/>
        <v>115.75</v>
      </c>
      <c r="I179" s="29">
        <v>88</v>
      </c>
      <c r="J179" s="45">
        <f t="shared" si="42"/>
        <v>113.875</v>
      </c>
      <c r="K179" s="29">
        <v>88</v>
      </c>
      <c r="L179" s="45">
        <f t="shared" si="43"/>
        <v>114.75</v>
      </c>
      <c r="M179" s="29">
        <v>88</v>
      </c>
      <c r="N179" s="45">
        <f t="shared" si="44"/>
        <v>116.75</v>
      </c>
      <c r="O179" s="29">
        <v>88</v>
      </c>
      <c r="P179" s="45">
        <f t="shared" si="45"/>
        <v>117.625</v>
      </c>
      <c r="Q179" s="29">
        <v>88</v>
      </c>
    </row>
    <row r="180" spans="2:17" x14ac:dyDescent="0.25">
      <c r="B180" s="45">
        <f t="shared" si="39"/>
        <v>118</v>
      </c>
      <c r="C180" s="29">
        <v>98</v>
      </c>
      <c r="D180" s="45">
        <f t="shared" si="46"/>
        <v>118.875</v>
      </c>
      <c r="E180" s="29">
        <v>98</v>
      </c>
      <c r="F180" s="45">
        <f t="shared" si="40"/>
        <v>120.875</v>
      </c>
      <c r="G180" s="29">
        <v>98</v>
      </c>
      <c r="H180" s="45">
        <f t="shared" si="41"/>
        <v>121.75</v>
      </c>
      <c r="I180" s="29">
        <v>98</v>
      </c>
      <c r="J180" s="45">
        <f t="shared" si="42"/>
        <v>119.875</v>
      </c>
      <c r="K180" s="29">
        <v>98</v>
      </c>
      <c r="L180" s="45">
        <f t="shared" si="43"/>
        <v>120.75</v>
      </c>
      <c r="M180" s="29">
        <v>98</v>
      </c>
      <c r="N180" s="45">
        <f t="shared" si="44"/>
        <v>122.75</v>
      </c>
      <c r="O180" s="29">
        <v>98</v>
      </c>
      <c r="P180" s="45">
        <f t="shared" si="45"/>
        <v>123.625</v>
      </c>
      <c r="Q180" s="29">
        <v>98</v>
      </c>
    </row>
    <row r="181" spans="2:17" x14ac:dyDescent="0.25">
      <c r="B181" s="45">
        <f t="shared" si="39"/>
        <v>125.375</v>
      </c>
      <c r="C181" s="29">
        <v>89</v>
      </c>
      <c r="D181" s="45">
        <f t="shared" si="46"/>
        <v>126.25</v>
      </c>
      <c r="E181" s="29">
        <v>89</v>
      </c>
      <c r="F181" s="45">
        <f t="shared" si="40"/>
        <v>128.25</v>
      </c>
      <c r="G181" s="29">
        <v>89</v>
      </c>
      <c r="H181" s="45">
        <f t="shared" si="41"/>
        <v>129.125</v>
      </c>
      <c r="I181" s="29">
        <v>89</v>
      </c>
      <c r="J181" s="45">
        <f t="shared" si="42"/>
        <v>127.25</v>
      </c>
      <c r="K181" s="29">
        <v>89</v>
      </c>
      <c r="L181" s="45">
        <f t="shared" si="43"/>
        <v>128.125</v>
      </c>
      <c r="M181" s="29">
        <v>89</v>
      </c>
      <c r="N181" s="45">
        <f t="shared" si="44"/>
        <v>130.125</v>
      </c>
      <c r="O181" s="29">
        <v>89</v>
      </c>
      <c r="P181" s="45">
        <f t="shared" si="45"/>
        <v>131</v>
      </c>
      <c r="Q181" s="29">
        <v>89</v>
      </c>
    </row>
    <row r="182" spans="2:17" x14ac:dyDescent="0.25">
      <c r="B182" s="45">
        <f t="shared" si="39"/>
        <v>132.125</v>
      </c>
      <c r="C182" s="29">
        <v>99</v>
      </c>
      <c r="D182" s="45">
        <f t="shared" si="46"/>
        <v>133</v>
      </c>
      <c r="E182" s="29">
        <v>99</v>
      </c>
      <c r="F182" s="45">
        <f t="shared" si="40"/>
        <v>135</v>
      </c>
      <c r="G182" s="29">
        <v>99</v>
      </c>
      <c r="H182" s="45">
        <f t="shared" si="41"/>
        <v>135.875</v>
      </c>
      <c r="I182" s="29">
        <v>99</v>
      </c>
      <c r="J182" s="45">
        <f t="shared" si="42"/>
        <v>134</v>
      </c>
      <c r="K182" s="29">
        <v>99</v>
      </c>
      <c r="L182" s="45">
        <f t="shared" si="43"/>
        <v>134.875</v>
      </c>
      <c r="M182" s="29">
        <v>99</v>
      </c>
      <c r="N182" s="45">
        <f t="shared" si="44"/>
        <v>136.875</v>
      </c>
      <c r="O182" s="29">
        <v>99</v>
      </c>
      <c r="P182" s="45">
        <f t="shared" si="45"/>
        <v>137.75</v>
      </c>
      <c r="Q182" s="29">
        <v>99</v>
      </c>
    </row>
  </sheetData>
  <mergeCells count="35">
    <mergeCell ref="O2:P2"/>
    <mergeCell ref="W3:X3"/>
    <mergeCell ref="S1:X1"/>
    <mergeCell ref="U2:X2"/>
    <mergeCell ref="Q2:R2"/>
    <mergeCell ref="M1:P1"/>
    <mergeCell ref="Q1:R1"/>
    <mergeCell ref="S2:T2"/>
    <mergeCell ref="U3:V3"/>
    <mergeCell ref="B12:B14"/>
    <mergeCell ref="C12:C14"/>
    <mergeCell ref="M2:N2"/>
    <mergeCell ref="E107:E109"/>
    <mergeCell ref="G107:G109"/>
    <mergeCell ref="I107:I109"/>
    <mergeCell ref="K107:K109"/>
    <mergeCell ref="M107:M109"/>
    <mergeCell ref="O107:O109"/>
    <mergeCell ref="Q107:Q109"/>
    <mergeCell ref="S107:S109"/>
    <mergeCell ref="U107:U109"/>
    <mergeCell ref="W107:W109"/>
    <mergeCell ref="Y107:Y109"/>
    <mergeCell ref="AA107:AA109"/>
    <mergeCell ref="AC107:AC109"/>
    <mergeCell ref="AE107:AE109"/>
    <mergeCell ref="AG107:AG109"/>
    <mergeCell ref="M146:M148"/>
    <mergeCell ref="O146:O148"/>
    <mergeCell ref="Q146:Q148"/>
    <mergeCell ref="C146:C148"/>
    <mergeCell ref="E146:E148"/>
    <mergeCell ref="G146:G148"/>
    <mergeCell ref="I146:I148"/>
    <mergeCell ref="K146:K1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35"/>
  <sheetViews>
    <sheetView tabSelected="1" topLeftCell="A5" zoomScale="89" zoomScaleNormal="89" workbookViewId="0">
      <selection activeCell="J29" sqref="J29"/>
    </sheetView>
  </sheetViews>
  <sheetFormatPr defaultRowHeight="15" x14ac:dyDescent="0.25"/>
  <cols>
    <col min="2" max="2" width="28.7109375" bestFit="1" customWidth="1"/>
    <col min="3" max="3" width="21.85546875" customWidth="1"/>
    <col min="5" max="5" width="35.85546875" customWidth="1"/>
    <col min="6" max="6" width="15.85546875" customWidth="1"/>
    <col min="11" max="11" width="14.5703125" customWidth="1"/>
  </cols>
  <sheetData>
    <row r="1" spans="1:6" x14ac:dyDescent="0.25">
      <c r="B1" s="87" t="s">
        <v>95</v>
      </c>
    </row>
    <row r="2" spans="1:6" x14ac:dyDescent="0.25">
      <c r="B2" s="88" t="s">
        <v>91</v>
      </c>
    </row>
    <row r="4" spans="1:6" ht="16.5" thickBot="1" x14ac:dyDescent="0.3">
      <c r="B4" s="90" t="s">
        <v>92</v>
      </c>
      <c r="C4" s="89"/>
    </row>
    <row r="5" spans="1:6" x14ac:dyDescent="0.25">
      <c r="B5" t="s">
        <v>111</v>
      </c>
      <c r="C5" s="21">
        <v>12</v>
      </c>
    </row>
    <row r="6" spans="1:6" x14ac:dyDescent="0.25">
      <c r="B6" t="s">
        <v>112</v>
      </c>
      <c r="C6" s="112">
        <f>IF(LOOKUP($C$5,DTB!$C$15:$C$48)-$C$5=0,DTB!$C$80,DTB!$C$81)</f>
        <v>91</v>
      </c>
    </row>
    <row r="8" spans="1:6" ht="16.5" thickBot="1" x14ac:dyDescent="0.3">
      <c r="B8" s="90" t="s">
        <v>90</v>
      </c>
      <c r="C8" s="89"/>
    </row>
    <row r="9" spans="1:6" x14ac:dyDescent="0.25">
      <c r="A9" s="110" t="s">
        <v>105</v>
      </c>
      <c r="B9" t="s">
        <v>98</v>
      </c>
      <c r="C9" s="21">
        <v>91</v>
      </c>
    </row>
    <row r="10" spans="1:6" x14ac:dyDescent="0.25">
      <c r="A10" s="110" t="s">
        <v>106</v>
      </c>
      <c r="B10" t="s">
        <v>99</v>
      </c>
      <c r="C10" s="1" t="s">
        <v>3</v>
      </c>
      <c r="F10" s="2"/>
    </row>
    <row r="11" spans="1:6" x14ac:dyDescent="0.25">
      <c r="A11" s="110" t="s">
        <v>107</v>
      </c>
      <c r="B11" t="s">
        <v>100</v>
      </c>
      <c r="C11" s="1" t="s">
        <v>25</v>
      </c>
    </row>
    <row r="12" spans="1:6" x14ac:dyDescent="0.25">
      <c r="A12" s="110" t="s">
        <v>108</v>
      </c>
      <c r="B12" t="s">
        <v>101</v>
      </c>
      <c r="C12" s="1" t="s">
        <v>27</v>
      </c>
      <c r="D12" s="110" t="s">
        <v>113</v>
      </c>
      <c r="E12" t="s">
        <v>85</v>
      </c>
      <c r="F12" s="1" t="s">
        <v>76</v>
      </c>
    </row>
    <row r="13" spans="1:6" x14ac:dyDescent="0.25">
      <c r="A13" s="110" t="s">
        <v>109</v>
      </c>
      <c r="B13" t="s">
        <v>102</v>
      </c>
      <c r="C13" s="1" t="s">
        <v>31</v>
      </c>
      <c r="D13" s="111"/>
    </row>
    <row r="14" spans="1:6" x14ac:dyDescent="0.25">
      <c r="A14" s="110" t="s">
        <v>110</v>
      </c>
      <c r="B14" t="s">
        <v>103</v>
      </c>
      <c r="C14" s="1" t="s">
        <v>35</v>
      </c>
    </row>
    <row r="15" spans="1:6" x14ac:dyDescent="0.25">
      <c r="B15" t="s">
        <v>20</v>
      </c>
      <c r="C15" s="112" t="str">
        <f>CONCATENATE(GAGE_SIZE_1,VLOOKUP(GLASS_TYPE_1,DTB!$C$51:$D$52,2,TRUE),IFERROR(VLOOKUP(PRESSURE_1,DTB!$E$51:$F$52,2,TRUE),"H"),IF(GAGE_CONN_LOC_1=DTB!$B$76,"-CH",IF(GAGE_CONN_LOC_1=DTB!$B$77,"-BCH","")))</f>
        <v>91RM</v>
      </c>
    </row>
    <row r="16" spans="1:6" x14ac:dyDescent="0.25">
      <c r="B16" t="s">
        <v>13</v>
      </c>
      <c r="C16" s="112">
        <f>VLOOKUP(GAGE_SIZE_1,DTB!$B$15:$C$48,2,0)</f>
        <v>12.625</v>
      </c>
    </row>
    <row r="17" spans="1:6" x14ac:dyDescent="0.25">
      <c r="B17" t="s">
        <v>14</v>
      </c>
      <c r="C17" s="112">
        <f>IF(AND(PRESSURE_1="High",LEFT(GAGE_CONN_1,3)="3/4"),C16+1.5+1.5,C16+1.5)</f>
        <v>14.125</v>
      </c>
    </row>
    <row r="18" spans="1:6" x14ac:dyDescent="0.25">
      <c r="B18" t="s">
        <v>48</v>
      </c>
      <c r="C18" s="112" t="str">
        <f>$C$13&amp;" - "&amp;$C$14</f>
        <v>2S - 1/2" F.NPT</v>
      </c>
    </row>
    <row r="19" spans="1:6" x14ac:dyDescent="0.25">
      <c r="B19" t="s">
        <v>16</v>
      </c>
      <c r="C19" s="113">
        <f>IF(AND(OR(GAGE_CONN_LOC_1=DTB!$B$76,GAGE_CONN_LOC_1=DTB!$B$77),LEFT(VALVE_1,1)="4"),DTB!$C$78,VLOOKUP(GAGE_CONN_LOC_1,DTB!$B$75:$C$77,2,0))</f>
        <v>17.375</v>
      </c>
    </row>
    <row r="20" spans="1:6" x14ac:dyDescent="0.25">
      <c r="B20" t="s">
        <v>23</v>
      </c>
      <c r="C20" s="114">
        <f>IFERROR(CEILING(C19,0.25),"N/A")</f>
        <v>17.5</v>
      </c>
    </row>
    <row r="23" spans="1:6" ht="16.5" thickBot="1" x14ac:dyDescent="0.3">
      <c r="B23" s="90" t="s">
        <v>94</v>
      </c>
      <c r="C23" s="89"/>
    </row>
    <row r="24" spans="1:6" x14ac:dyDescent="0.25">
      <c r="A24" s="110" t="s">
        <v>105</v>
      </c>
      <c r="B24" t="s">
        <v>104</v>
      </c>
      <c r="C24" s="85">
        <v>17.5</v>
      </c>
    </row>
    <row r="25" spans="1:6" x14ac:dyDescent="0.25">
      <c r="A25" s="110" t="s">
        <v>106</v>
      </c>
      <c r="B25" t="s">
        <v>99</v>
      </c>
      <c r="C25" s="21" t="s">
        <v>3</v>
      </c>
      <c r="E25" s="2"/>
      <c r="F25" s="2"/>
    </row>
    <row r="26" spans="1:6" x14ac:dyDescent="0.25">
      <c r="A26" s="110" t="s">
        <v>107</v>
      </c>
      <c r="B26" t="s">
        <v>100</v>
      </c>
      <c r="C26" s="21" t="s">
        <v>25</v>
      </c>
    </row>
    <row r="27" spans="1:6" x14ac:dyDescent="0.25">
      <c r="A27" s="110" t="s">
        <v>108</v>
      </c>
      <c r="B27" t="s">
        <v>101</v>
      </c>
      <c r="C27" s="21" t="s">
        <v>27</v>
      </c>
      <c r="D27" s="110" t="s">
        <v>113</v>
      </c>
      <c r="E27" t="s">
        <v>78</v>
      </c>
      <c r="F27" s="1" t="s">
        <v>76</v>
      </c>
    </row>
    <row r="28" spans="1:6" x14ac:dyDescent="0.25">
      <c r="A28" s="110" t="s">
        <v>109</v>
      </c>
      <c r="B28" t="s">
        <v>102</v>
      </c>
      <c r="C28" s="21" t="s">
        <v>31</v>
      </c>
    </row>
    <row r="29" spans="1:6" x14ac:dyDescent="0.25">
      <c r="A29" s="110" t="s">
        <v>110</v>
      </c>
      <c r="B29" t="s">
        <v>103</v>
      </c>
      <c r="C29" s="21" t="s">
        <v>35</v>
      </c>
    </row>
    <row r="30" spans="1:6" x14ac:dyDescent="0.25">
      <c r="B30" t="s">
        <v>66</v>
      </c>
      <c r="C30" s="112">
        <f>IF(AND(OR(GAGE_CONN_LOC_2=DTB!$B$85,GAGE_CONN_LOC_2=DTB!$B$86),LEFT(VALVE_2,1)="4"),DTB!$C$87,VLOOKUP(GAGE_CONN_LOC_2,DTB!$B$84:$C$86,2,0))</f>
        <v>91</v>
      </c>
    </row>
    <row r="31" spans="1:6" x14ac:dyDescent="0.25">
      <c r="B31" t="s">
        <v>13</v>
      </c>
      <c r="C31" s="112">
        <f>VLOOKUP(GAGE_SIZE_2,VIS_LOOKUP,2,0)</f>
        <v>12.625</v>
      </c>
    </row>
    <row r="32" spans="1:6" x14ac:dyDescent="0.25">
      <c r="B32" t="s">
        <v>14</v>
      </c>
      <c r="C32" s="112">
        <f>IFERROR(C31+1.5,"N/A")</f>
        <v>14.125</v>
      </c>
    </row>
    <row r="33" spans="2:3" x14ac:dyDescent="0.25">
      <c r="B33" t="s">
        <v>15</v>
      </c>
      <c r="C33" s="112">
        <f>IFERROR(C31+1.875,"N/A")</f>
        <v>14.5</v>
      </c>
    </row>
    <row r="34" spans="2:3" x14ac:dyDescent="0.25">
      <c r="B34" t="s">
        <v>48</v>
      </c>
      <c r="C34" s="112" t="str">
        <f>$C$28&amp;" - "&amp;$C$29</f>
        <v>2S - 1/2" F.NPT</v>
      </c>
    </row>
    <row r="35" spans="2:3" x14ac:dyDescent="0.25">
      <c r="B35" t="s">
        <v>20</v>
      </c>
      <c r="C35" s="112" t="str">
        <f>CONCATENATE(GAGE_SIZE_2,VLOOKUP(GLASS_TYPE_2,DTB!$B$89:$C$90,2,TRUE),IFERROR(VLOOKUP(PRESSURE_2,DTB!$D$89:$E$90,2,TRUE),"H"),IF(GAGE_CONN_LOC_2=DTB!$B$85,"-CH",IF(GAGE_CONN_LOC_2=DTB!B86,"-BCH","")))</f>
        <v>91RM</v>
      </c>
    </row>
  </sheetData>
  <sheetProtection algorithmName="SHA-512" hashValue="lQ4p5/Rcb0Xv8Fj/RHz3RJstZ7EoRZbQ4ud6bkk7nw1fxn1CHE3M70SMCS3d47XJqJhQIjIcHVTQ5IzYAdMSzg==" saltValue="q13/tyUT/EXvKddUUzkAWg==" spinCount="100000" sheet="1" objects="1" scenarios="1"/>
  <protectedRanges>
    <protectedRange sqref="C5 C9:C14 C24:C29 F12 F27" name="Range1"/>
  </protectedRanges>
  <phoneticPr fontId="5"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0000000}">
          <x14:formula1>
            <xm:f>DTB!$B$15:$B$48</xm:f>
          </x14:formula1>
          <xm:sqref>C9</xm:sqref>
        </x14:dataValidation>
        <x14:dataValidation type="list" allowBlank="1" showInputMessage="1" showErrorMessage="1" xr:uid="{00000000-0002-0000-0200-000001000000}">
          <x14:formula1>
            <xm:f>DTB!$D$89:$D$91</xm:f>
          </x14:formula1>
          <xm:sqref>C26</xm:sqref>
        </x14:dataValidation>
        <x14:dataValidation type="list" allowBlank="1" showInputMessage="1" showErrorMessage="1" xr:uid="{00000000-0002-0000-0200-000002000000}">
          <x14:formula1>
            <xm:f>DTB!$G$84:$G$93</xm:f>
          </x14:formula1>
          <xm:sqref>C28</xm:sqref>
        </x14:dataValidation>
        <x14:dataValidation type="list" allowBlank="1" showInputMessage="1" showErrorMessage="1" xr:uid="{00000000-0002-0000-0200-000003000000}">
          <x14:formula1>
            <xm:f>DTB!$B$89:$B$90</xm:f>
          </x14:formula1>
          <xm:sqref>C25</xm:sqref>
        </x14:dataValidation>
        <x14:dataValidation type="list" allowBlank="1" showInputMessage="1" showErrorMessage="1" xr:uid="{00000000-0002-0000-0200-000004000000}">
          <x14:formula1>
            <xm:f>DTB!$B$84:$B$86</xm:f>
          </x14:formula1>
          <xm:sqref>C27</xm:sqref>
        </x14:dataValidation>
        <x14:dataValidation type="list" allowBlank="1" showInputMessage="1" showErrorMessage="1" xr:uid="{00000000-0002-0000-0200-000005000000}">
          <x14:formula1>
            <xm:f>DTB!$F$89:$F$92</xm:f>
          </x14:formula1>
          <xm:sqref>C29</xm:sqref>
        </x14:dataValidation>
        <x14:dataValidation type="list" allowBlank="1" showInputMessage="1" showErrorMessage="1" xr:uid="{BB10F6B0-C2F1-4535-A4DC-1EBD6BBAF588}">
          <x14:formula1>
            <xm:f>DTB!$C$51:$C$52</xm:f>
          </x14:formula1>
          <xm:sqref>C10</xm:sqref>
        </x14:dataValidation>
        <x14:dataValidation type="list" allowBlank="1" showInputMessage="1" showErrorMessage="1" xr:uid="{405DFA54-A962-4549-A962-3A307A4D2B97}">
          <x14:formula1>
            <xm:f>DTB!$E$51:$E$53</xm:f>
          </x14:formula1>
          <xm:sqref>C11</xm:sqref>
        </x14:dataValidation>
        <x14:dataValidation type="list" allowBlank="1" showInputMessage="1" showErrorMessage="1" prompt="If Side CH is selected, please select from the side box" xr:uid="{0A08CBB2-6F06-47EB-A1E0-B19BD08053D7}">
          <x14:formula1>
            <xm:f>DTB!$B$57:$B$59</xm:f>
          </x14:formula1>
          <xm:sqref>C12</xm:sqref>
        </x14:dataValidation>
        <x14:dataValidation type="list" allowBlank="1" showInputMessage="1" showErrorMessage="1" xr:uid="{23FFE3B0-F1AC-4E77-8340-90315EEBBCAC}">
          <x14:formula1>
            <xm:f>DTB!$H$51:$H$60</xm:f>
          </x14:formula1>
          <xm:sqref>C13</xm:sqref>
        </x14:dataValidation>
        <x14:dataValidation type="list" allowBlank="1" showInputMessage="1" showErrorMessage="1" xr:uid="{75917369-990B-49C7-95B7-B3BF84D46A17}">
          <x14:formula1>
            <xm:f>DTB!$C$57:$C$60</xm:f>
          </x14:formula1>
          <xm:sqref>C14</xm:sqref>
        </x14:dataValidation>
        <x14:dataValidation type="list" allowBlank="1" showInputMessage="1" showErrorMessage="1" xr:uid="{5E2F8F7B-1CD0-489E-92C7-8496B88C3FCB}">
          <x14:formula1>
            <xm:f>DTB!$E$75:$E$77</xm:f>
          </x14:formula1>
          <xm:sqref>F12</xm:sqref>
        </x14:dataValidation>
        <x14:dataValidation type="list" allowBlank="1" showInputMessage="1" showErrorMessage="1" xr:uid="{43C4B79E-CE08-4A72-A87E-947B6C4199E3}">
          <x14:formula1>
            <xm:f>DTB!F$85:F$87</xm:f>
          </x14:formula1>
          <xm:sqref>F27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DAFF-E9DE-46B8-8627-C0EC6F95A13D}">
  <sheetPr codeName="Sheet3"/>
  <dimension ref="B1:B5"/>
  <sheetViews>
    <sheetView zoomScale="85" zoomScaleNormal="85" workbookViewId="0">
      <selection activeCell="E4" sqref="E4"/>
    </sheetView>
  </sheetViews>
  <sheetFormatPr defaultRowHeight="15" x14ac:dyDescent="0.25"/>
  <cols>
    <col min="1" max="1" width="3.7109375" customWidth="1"/>
    <col min="2" max="2" width="126.85546875" customWidth="1"/>
  </cols>
  <sheetData>
    <row r="1" spans="2:2" ht="89.45" customHeight="1" x14ac:dyDescent="0.25">
      <c r="B1" s="91" t="s">
        <v>93</v>
      </c>
    </row>
    <row r="2" spans="2:2" ht="169.5" customHeight="1" x14ac:dyDescent="0.25">
      <c r="B2" s="92" t="s">
        <v>96</v>
      </c>
    </row>
    <row r="3" spans="2:2" ht="170.45" customHeight="1" x14ac:dyDescent="0.25">
      <c r="B3" s="92" t="s">
        <v>97</v>
      </c>
    </row>
    <row r="4" spans="2:2" ht="170.45" customHeight="1" x14ac:dyDescent="0.25"/>
    <row r="5" spans="2:2" ht="170.45" customHeight="1" x14ac:dyDescent="0.25"/>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20</vt:i4>
      </vt:variant>
    </vt:vector>
  </HeadingPairs>
  <TitlesOfParts>
    <vt:vector size="22" baseType="lpstr">
      <vt:lpstr>QTS C-C</vt:lpstr>
      <vt:lpstr>Instructions</vt:lpstr>
      <vt:lpstr>C_C_2</vt:lpstr>
      <vt:lpstr>GAGE_CONN_1</vt:lpstr>
      <vt:lpstr>GAGE_CONN_2</vt:lpstr>
      <vt:lpstr>GAGE_CONN_LOC_1</vt:lpstr>
      <vt:lpstr>GAGE_CONN_LOC_2</vt:lpstr>
      <vt:lpstr>GAGE_SIZE_1</vt:lpstr>
      <vt:lpstr>GAGE_SIZE_2</vt:lpstr>
      <vt:lpstr>GLASS_TYPE_1</vt:lpstr>
      <vt:lpstr>GLASS_TYPE_2</vt:lpstr>
      <vt:lpstr>Offset_Inside_1</vt:lpstr>
      <vt:lpstr>Offset_Inside_2</vt:lpstr>
      <vt:lpstr>Offset_Outside_1</vt:lpstr>
      <vt:lpstr>Offset_Outside_2</vt:lpstr>
      <vt:lpstr>PRESSURE_1</vt:lpstr>
      <vt:lpstr>PRESSURE_2</vt:lpstr>
      <vt:lpstr>VALVE_1</vt:lpstr>
      <vt:lpstr>VALVE_2</vt:lpstr>
      <vt:lpstr>VIS_LOOKUP</vt:lpstr>
      <vt:lpstr>VISIBLE_1</vt:lpstr>
      <vt:lpstr>VISIBLE_2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Diem</dc:creator>
  <cp:lastModifiedBy>Diem</cp:lastModifiedBy>
  <dcterms:created xsi:type="dcterms:W3CDTF">2019-06-23T19:01:55Z</dcterms:created>
  <dcterms:modified xsi:type="dcterms:W3CDTF">2020-05-14T23:04:35Z</dcterms:modified>
</cp:coreProperties>
</file>